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aron\Dropbox (MCAC)\MCAC Share\Micro-Loans\Micro-Loan Application Forms\New Application Forms\"/>
    </mc:Choice>
  </mc:AlternateContent>
  <bookViews>
    <workbookView xWindow="0" yWindow="0" windowWidth="14685" windowHeight="7005"/>
  </bookViews>
  <sheets>
    <sheet name="Project Costs" sheetId="1" r:id="rId1"/>
    <sheet name="Previous Year Actuals" sheetId="4" state="hidden" r:id="rId2"/>
    <sheet name="Business Projections" sheetId="2" r:id="rId3"/>
    <sheet name="Previous Owner Financials" sheetId="6" state="hidden" r:id="rId4"/>
    <sheet name="Personal Financial Statement" sheetId="5" r:id="rId5"/>
    <sheet name="Job and Wage Estimates" sheetId="3" state="hidden" r:id="rId6"/>
  </sheets>
  <externalReferences>
    <externalReference r:id="rId7"/>
    <externalReference r:id="rId8"/>
    <externalReference r:id="rId9"/>
  </externalReferences>
  <definedNames>
    <definedName name="ActualNumberOfPayments">IFERROR(IF(LoanIsGood,IF(PaymentsPerYear=1,1,MATCH(0.01,End_Bal,-1)+1)),"")</definedName>
    <definedName name="Beg_Bal">#REF!</definedName>
    <definedName name="End_Bal">[1]!PaymentSchedule[ENDING BALANCE]</definedName>
    <definedName name="Extra_Pay">#REF!</definedName>
    <definedName name="ExtraPayments">#REF!</definedName>
    <definedName name="Header_Row">ROW('[2]Payment Schedule'!$13:$13)</definedName>
    <definedName name="Int">#REF!</definedName>
    <definedName name="Interest_Rate">'[2]Payment Schedule'!$E$10</definedName>
    <definedName name="InterestRate">#REF!</definedName>
    <definedName name="Interval">#REF!</definedName>
    <definedName name="Last_Row">IF(Values_Entered,Header_Row+Number_of_Payments,Header_Row)</definedName>
    <definedName name="Loan_Amount">'[2]Payment Schedule'!$E$7</definedName>
    <definedName name="Loan_Start">'[2]Payment Schedule'!$E$5</definedName>
    <definedName name="Loan_Years">'[2]Payment Schedule'!$E$8</definedName>
    <definedName name="LoanAmount">#REF!</definedName>
    <definedName name="LoanIsGood">(#REF!*#REF!*#REF!*#REF!)&gt;0</definedName>
    <definedName name="LoanPeriod">#REF!</definedName>
    <definedName name="LoanStartDate">#REF!</definedName>
    <definedName name="Number_of_Payments">IF(scheduled_no_payments=1,1,MATCH(0.01,End_Bal,-1)+1)</definedName>
    <definedName name="Pay_Num">#REF!</definedName>
    <definedName name="Payment_Frequency">[2]!LoanLookup[FREQUENCY]</definedName>
    <definedName name="PaymentComparison">'[3]Payment Comparison'!$B$4:$E$11</definedName>
    <definedName name="PaymentsPerYear">#REF!</definedName>
    <definedName name="Princ">#REF!</definedName>
    <definedName name="_xlnm.Print_Area" localSheetId="0">'Project Costs'!$B$1:$H$146</definedName>
    <definedName name="S1Interest">#REF!</definedName>
    <definedName name="S1LoanPeriod">#REF!</definedName>
    <definedName name="S1PaymentFrequency">#REF!</definedName>
    <definedName name="S1ScheduledPayment">#REF!</definedName>
    <definedName name="S1TotalInterest">#REF!</definedName>
    <definedName name="S1TotalPayments">#REF!</definedName>
    <definedName name="S2Interest">#REF!</definedName>
    <definedName name="S2LoanPeriod">#REF!</definedName>
    <definedName name="S2PaymentFrequency">#REF!</definedName>
    <definedName name="S2ScheduledPayment">#REF!</definedName>
    <definedName name="S2TotalInterest">#REF!</definedName>
    <definedName name="S2TotalPayments">#REF!</definedName>
    <definedName name="S3Interest">#REF!</definedName>
    <definedName name="S3LoanPeriod">#REF!</definedName>
    <definedName name="S3PaymentFrequency">#REF!</definedName>
    <definedName name="S3ScheduledPayment">#REF!</definedName>
    <definedName name="S3TotalInterest">#REF!</definedName>
    <definedName name="S3TotalPayments">#REF!</definedName>
    <definedName name="Scenario">#REF!</definedName>
    <definedName name="Sched_Pay">#REF!</definedName>
    <definedName name="Scheduled_Extra_Payments">#REF!</definedName>
    <definedName name="Scheduled_Monthly_Payment">#REF!</definedName>
    <definedName name="scheduled_no_payments">'[2]Payment Schedule'!$I$6</definedName>
    <definedName name="ScheduledNumberOfPayments">#REF!</definedName>
    <definedName name="ScheduledPayment">#REF!</definedName>
    <definedName name="Total_Pay">#REF!</definedName>
    <definedName name="TotalEarlyPayments">SUM([1]!PaymentSchedule[EXTRA PAYMENT])</definedName>
    <definedName name="TotalInterest">SUM([1]!PaymentSchedule[INTEREST])</definedName>
    <definedName name="Values_Entered">IF(Loan_Amount*Interest_Rate*Loan_Years*Loan_Start&gt;0,1,0)</definedName>
  </definedNames>
  <calcPr calcId="152511" concurrentCalc="0"/>
</workbook>
</file>

<file path=xl/calcChain.xml><?xml version="1.0" encoding="utf-8"?>
<calcChain xmlns="http://schemas.openxmlformats.org/spreadsheetml/2006/main">
  <c r="G46" i="3" l="1"/>
  <c r="F46" i="3"/>
  <c r="E46" i="3"/>
  <c r="D46" i="3"/>
  <c r="C46" i="3"/>
  <c r="G45" i="3"/>
  <c r="F45" i="3"/>
  <c r="E45" i="3"/>
  <c r="D45" i="3"/>
  <c r="C45" i="3"/>
  <c r="B35" i="3"/>
  <c r="B34" i="3"/>
  <c r="C33" i="3"/>
  <c r="B33" i="3"/>
  <c r="C32" i="3"/>
  <c r="B32" i="3"/>
  <c r="C31" i="3"/>
  <c r="B31" i="3"/>
  <c r="C30" i="3"/>
  <c r="B30" i="3"/>
  <c r="C29" i="3"/>
  <c r="B29" i="3"/>
  <c r="C28" i="3"/>
  <c r="B28" i="3"/>
  <c r="G27" i="3"/>
  <c r="F27" i="3"/>
  <c r="E27" i="3"/>
  <c r="D27" i="3"/>
  <c r="C27" i="3"/>
  <c r="F23" i="3"/>
  <c r="E23" i="3"/>
  <c r="D23" i="3"/>
  <c r="C23" i="3"/>
  <c r="G22" i="3"/>
  <c r="G21" i="3"/>
  <c r="G20" i="3"/>
  <c r="G19" i="3"/>
  <c r="G18" i="3"/>
  <c r="G17" i="3"/>
  <c r="G16" i="3"/>
  <c r="G15" i="3"/>
  <c r="G12" i="3"/>
  <c r="F12" i="3"/>
  <c r="E12" i="3"/>
  <c r="D12" i="3"/>
  <c r="C12" i="3"/>
  <c r="G9" i="3"/>
  <c r="G8" i="3"/>
  <c r="G7" i="3"/>
  <c r="G6" i="3"/>
  <c r="G5" i="3"/>
  <c r="C4" i="3"/>
  <c r="E19" i="5"/>
  <c r="G19" i="5"/>
  <c r="G20" i="5"/>
  <c r="H19" i="5"/>
  <c r="C3" i="5"/>
  <c r="C2" i="5"/>
  <c r="C67" i="6"/>
  <c r="C66" i="6"/>
  <c r="C65" i="6"/>
  <c r="C64" i="6"/>
  <c r="F60" i="6"/>
  <c r="C60" i="6"/>
  <c r="C59" i="6"/>
  <c r="C58" i="6"/>
  <c r="F57" i="6"/>
  <c r="C57" i="6"/>
  <c r="C56" i="6"/>
  <c r="F55" i="6"/>
  <c r="C55" i="6"/>
  <c r="E52" i="6"/>
  <c r="D52" i="6"/>
  <c r="C52" i="6"/>
  <c r="F50" i="6"/>
  <c r="E50" i="6"/>
  <c r="D50" i="6"/>
  <c r="C50" i="6"/>
  <c r="F49" i="6"/>
  <c r="F48" i="6"/>
  <c r="C48" i="6"/>
  <c r="F47" i="6"/>
  <c r="C47" i="6"/>
  <c r="F46" i="6"/>
  <c r="C46" i="6"/>
  <c r="F45" i="6"/>
  <c r="C45" i="6"/>
  <c r="F44" i="6"/>
  <c r="C44" i="6"/>
  <c r="E43" i="6"/>
  <c r="D43" i="6"/>
  <c r="C43" i="6"/>
  <c r="F42" i="6"/>
  <c r="C42" i="6"/>
  <c r="F41" i="6"/>
  <c r="C41" i="6"/>
  <c r="F40" i="6"/>
  <c r="C40" i="6"/>
  <c r="F39" i="6"/>
  <c r="C39" i="6"/>
  <c r="F38" i="6"/>
  <c r="C38" i="6"/>
  <c r="F37" i="6"/>
  <c r="C37" i="6"/>
  <c r="F36" i="6"/>
  <c r="C36" i="6"/>
  <c r="F35" i="6"/>
  <c r="C35" i="6"/>
  <c r="F34" i="6"/>
  <c r="C34" i="6"/>
  <c r="F33" i="6"/>
  <c r="C33" i="6"/>
  <c r="F32" i="6"/>
  <c r="C32" i="6"/>
  <c r="F31" i="6"/>
  <c r="D31" i="6"/>
  <c r="C31" i="6"/>
  <c r="F30" i="6"/>
  <c r="C30" i="6"/>
  <c r="F29" i="6"/>
  <c r="C29" i="6"/>
  <c r="F28" i="6"/>
  <c r="D28" i="6"/>
  <c r="C28" i="6"/>
  <c r="F27" i="6"/>
  <c r="C27" i="6"/>
  <c r="F26" i="6"/>
  <c r="C26" i="6"/>
  <c r="F25" i="6"/>
  <c r="C25" i="6"/>
  <c r="F24" i="6"/>
  <c r="C24" i="6"/>
  <c r="F22" i="6"/>
  <c r="E22" i="6"/>
  <c r="D22" i="6"/>
  <c r="C22" i="6"/>
  <c r="F20" i="6"/>
  <c r="E20" i="6"/>
  <c r="D20" i="6"/>
  <c r="C20" i="6"/>
  <c r="F19" i="6"/>
  <c r="F18" i="6"/>
  <c r="C18" i="6"/>
  <c r="F17" i="6"/>
  <c r="F16" i="6"/>
  <c r="F15" i="6"/>
  <c r="C15" i="6"/>
  <c r="F14" i="6"/>
  <c r="C14" i="6"/>
  <c r="F12" i="6"/>
  <c r="E12" i="6"/>
  <c r="D12" i="6"/>
  <c r="F11" i="6"/>
  <c r="F10" i="6"/>
  <c r="F9" i="6"/>
  <c r="C9" i="6"/>
  <c r="F8" i="6"/>
  <c r="C8" i="6"/>
  <c r="F7" i="6"/>
  <c r="C7" i="6"/>
  <c r="B4" i="6"/>
  <c r="B3" i="6"/>
  <c r="P9" i="2"/>
  <c r="P10" i="2"/>
  <c r="P11" i="2"/>
  <c r="P12" i="2"/>
  <c r="P13" i="2"/>
  <c r="C65" i="2"/>
  <c r="P42" i="2"/>
  <c r="P47" i="2"/>
  <c r="P43" i="2"/>
  <c r="P44" i="2"/>
  <c r="P45" i="2"/>
  <c r="P46" i="2"/>
  <c r="C64" i="2"/>
  <c r="P48" i="2"/>
  <c r="P15" i="2"/>
  <c r="P16" i="2"/>
  <c r="P17" i="2"/>
  <c r="P18" i="2"/>
  <c r="P20" i="2"/>
  <c r="P50" i="2"/>
  <c r="C63" i="2"/>
  <c r="C62" i="2"/>
  <c r="P58" i="2"/>
  <c r="C58" i="2"/>
  <c r="C57" i="2"/>
  <c r="C56" i="2"/>
  <c r="P55" i="2"/>
  <c r="C55" i="2"/>
  <c r="C54" i="2"/>
  <c r="P53" i="2"/>
  <c r="C53" i="2"/>
  <c r="C50" i="2"/>
  <c r="C48" i="2"/>
  <c r="C46" i="2"/>
  <c r="C45" i="2"/>
  <c r="C44" i="2"/>
  <c r="C43" i="2"/>
  <c r="C42" i="2"/>
  <c r="C41" i="2"/>
  <c r="P40" i="2"/>
  <c r="C40" i="2"/>
  <c r="P39" i="2"/>
  <c r="C39" i="2"/>
  <c r="P38" i="2"/>
  <c r="C38" i="2"/>
  <c r="P37" i="2"/>
  <c r="C37" i="2"/>
  <c r="P36" i="2"/>
  <c r="C36" i="2"/>
  <c r="P35" i="2"/>
  <c r="C35" i="2"/>
  <c r="P34" i="2"/>
  <c r="C34" i="2"/>
  <c r="P33" i="2"/>
  <c r="C33" i="2"/>
  <c r="P32" i="2"/>
  <c r="C32" i="2"/>
  <c r="P31" i="2"/>
  <c r="C31" i="2"/>
  <c r="P30" i="2"/>
  <c r="C30" i="2"/>
  <c r="P29" i="2"/>
  <c r="C29" i="2"/>
  <c r="P28" i="2"/>
  <c r="C28" i="2"/>
  <c r="P27" i="2"/>
  <c r="C27" i="2"/>
  <c r="P26" i="2"/>
  <c r="C26" i="2"/>
  <c r="P25" i="2"/>
  <c r="C25" i="2"/>
  <c r="P24" i="2"/>
  <c r="C24" i="2"/>
  <c r="P23" i="2"/>
  <c r="C23" i="2"/>
  <c r="P22" i="2"/>
  <c r="C22" i="2"/>
  <c r="C20" i="2"/>
  <c r="C18" i="2"/>
  <c r="C16" i="2"/>
  <c r="C14" i="2"/>
  <c r="C13" i="2"/>
  <c r="C12" i="2"/>
  <c r="C10" i="2"/>
  <c r="C9" i="2"/>
  <c r="C7" i="2"/>
  <c r="B3" i="2"/>
  <c r="C60" i="4"/>
  <c r="C59" i="4"/>
  <c r="C58" i="4"/>
  <c r="C57" i="4"/>
  <c r="P53" i="4"/>
  <c r="P50" i="4"/>
  <c r="P48" i="4"/>
  <c r="O45" i="4"/>
  <c r="N45" i="4"/>
  <c r="M45" i="4"/>
  <c r="L45" i="4"/>
  <c r="K45" i="4"/>
  <c r="J45" i="4"/>
  <c r="I45" i="4"/>
  <c r="H45" i="4"/>
  <c r="G45" i="4"/>
  <c r="F45" i="4"/>
  <c r="E45" i="4"/>
  <c r="D45" i="4"/>
  <c r="C45" i="4"/>
  <c r="P43" i="4"/>
  <c r="O43" i="4"/>
  <c r="N43" i="4"/>
  <c r="M43" i="4"/>
  <c r="L43" i="4"/>
  <c r="K43" i="4"/>
  <c r="J43" i="4"/>
  <c r="I43" i="4"/>
  <c r="H43" i="4"/>
  <c r="G43" i="4"/>
  <c r="F43" i="4"/>
  <c r="E43" i="4"/>
  <c r="D43" i="4"/>
  <c r="C43" i="4"/>
  <c r="P42" i="4"/>
  <c r="P41" i="4"/>
  <c r="P40" i="4"/>
  <c r="P39" i="4"/>
  <c r="P38" i="4"/>
  <c r="P37" i="4"/>
  <c r="O36" i="4"/>
  <c r="N36" i="4"/>
  <c r="M36" i="4"/>
  <c r="L36" i="4"/>
  <c r="K36" i="4"/>
  <c r="J36" i="4"/>
  <c r="I36" i="4"/>
  <c r="H36" i="4"/>
  <c r="G36" i="4"/>
  <c r="F36" i="4"/>
  <c r="E36" i="4"/>
  <c r="D36" i="4"/>
  <c r="C36" i="4"/>
  <c r="P35" i="4"/>
  <c r="P34" i="4"/>
  <c r="P33" i="4"/>
  <c r="P32" i="4"/>
  <c r="P31" i="4"/>
  <c r="P30" i="4"/>
  <c r="P29" i="4"/>
  <c r="P28" i="4"/>
  <c r="P27" i="4"/>
  <c r="P26" i="4"/>
  <c r="P25" i="4"/>
  <c r="P24" i="4"/>
  <c r="P23" i="4"/>
  <c r="P22" i="4"/>
  <c r="P21" i="4"/>
  <c r="P20" i="4"/>
  <c r="P19" i="4"/>
  <c r="P18" i="4"/>
  <c r="P17" i="4"/>
  <c r="O15" i="4"/>
  <c r="N15" i="4"/>
  <c r="M15" i="4"/>
  <c r="L15" i="4"/>
  <c r="K15" i="4"/>
  <c r="J15" i="4"/>
  <c r="I15" i="4"/>
  <c r="H15" i="4"/>
  <c r="G15" i="4"/>
  <c r="F15" i="4"/>
  <c r="E15" i="4"/>
  <c r="D15" i="4"/>
  <c r="C15" i="4"/>
  <c r="O13" i="4"/>
  <c r="N13" i="4"/>
  <c r="M13" i="4"/>
  <c r="L13" i="4"/>
  <c r="K13" i="4"/>
  <c r="J13" i="4"/>
  <c r="I13" i="4"/>
  <c r="H13" i="4"/>
  <c r="G13" i="4"/>
  <c r="F13" i="4"/>
  <c r="E13" i="4"/>
  <c r="D13" i="4"/>
  <c r="C13" i="4"/>
  <c r="O7" i="4"/>
  <c r="N7" i="4"/>
  <c r="M7" i="4"/>
  <c r="L7" i="4"/>
  <c r="K7" i="4"/>
  <c r="J7" i="4"/>
  <c r="I7" i="4"/>
  <c r="H7" i="4"/>
  <c r="G7" i="4"/>
  <c r="F7" i="4"/>
  <c r="E7" i="4"/>
  <c r="D7" i="4"/>
  <c r="B4" i="4"/>
  <c r="B3" i="4"/>
  <c r="D136" i="1"/>
  <c r="D24" i="1"/>
  <c r="D120" i="1"/>
  <c r="D16" i="1"/>
  <c r="D119" i="1"/>
  <c r="D44" i="1"/>
  <c r="D122" i="1"/>
  <c r="D35" i="1"/>
  <c r="D121" i="1"/>
  <c r="D59" i="1"/>
  <c r="D124" i="1"/>
  <c r="D64" i="1"/>
  <c r="D125" i="1"/>
  <c r="D126" i="1"/>
  <c r="D127" i="1"/>
  <c r="D128" i="1"/>
  <c r="D85" i="1"/>
  <c r="D113" i="1"/>
  <c r="D92" i="1"/>
  <c r="D114" i="1"/>
  <c r="D98" i="1"/>
  <c r="D99" i="1"/>
  <c r="D100" i="1"/>
  <c r="D101" i="1"/>
  <c r="D102" i="1"/>
  <c r="D103" i="1"/>
  <c r="D105" i="1"/>
  <c r="D106" i="1"/>
  <c r="D115" i="1"/>
  <c r="D116" i="1"/>
  <c r="D70" i="1"/>
  <c r="H59" i="1"/>
  <c r="G59" i="1"/>
  <c r="F59" i="1"/>
  <c r="E59" i="1"/>
  <c r="H52" i="1"/>
  <c r="G52" i="1"/>
  <c r="F52" i="1"/>
  <c r="E52" i="1"/>
  <c r="D52" i="1"/>
  <c r="H44" i="1"/>
  <c r="G44" i="1"/>
  <c r="F44" i="1"/>
  <c r="E44" i="1"/>
  <c r="H35" i="1"/>
  <c r="G35" i="1"/>
  <c r="F35" i="1"/>
  <c r="E35" i="1"/>
  <c r="H24" i="1"/>
  <c r="G24" i="1"/>
  <c r="F24" i="1"/>
  <c r="E24" i="1"/>
  <c r="H16" i="1"/>
  <c r="G16" i="1"/>
  <c r="F16" i="1"/>
  <c r="E16" i="1"/>
</calcChain>
</file>

<file path=xl/sharedStrings.xml><?xml version="1.0" encoding="utf-8"?>
<sst xmlns="http://schemas.openxmlformats.org/spreadsheetml/2006/main" count="570" uniqueCount="313">
  <si>
    <t>SOURCES OF CAPITAL</t>
  </si>
  <si>
    <t>Your name and percent ownership</t>
  </si>
  <si>
    <t>Other investor</t>
  </si>
  <si>
    <t>Bank 1</t>
  </si>
  <si>
    <t>Bank 2</t>
  </si>
  <si>
    <t>STARTUP EXPENSES</t>
  </si>
  <si>
    <t>Other</t>
  </si>
  <si>
    <t>Furniture</t>
  </si>
  <si>
    <t>Equipment</t>
  </si>
  <si>
    <t>Legal and accounting fees</t>
  </si>
  <si>
    <t>Category 1</t>
  </si>
  <si>
    <t>Category 2</t>
  </si>
  <si>
    <t>Category 3</t>
  </si>
  <si>
    <t>Category 4</t>
  </si>
  <si>
    <t>Category 5</t>
  </si>
  <si>
    <t>Advertising</t>
  </si>
  <si>
    <t>Signage</t>
  </si>
  <si>
    <t>Printing</t>
  </si>
  <si>
    <t>Reserve for Contingencies</t>
  </si>
  <si>
    <t xml:space="preserve">Working Capital </t>
  </si>
  <si>
    <t>SUMMARY STATEMENT</t>
  </si>
  <si>
    <t>Owners' and other investments</t>
  </si>
  <si>
    <t>Bank loans</t>
  </si>
  <si>
    <t>Capital equipment</t>
  </si>
  <si>
    <t>Location/administration expenses</t>
  </si>
  <si>
    <t>Opening inventory</t>
  </si>
  <si>
    <t>Advertising/promotional expenses</t>
  </si>
  <si>
    <t>Other expenses</t>
  </si>
  <si>
    <t>Contingency fund</t>
  </si>
  <si>
    <t>Working capital</t>
  </si>
  <si>
    <t>SECURITY AND COLLATERAL FOR LOAN PROPOSAL</t>
  </si>
  <si>
    <t>Real estate</t>
  </si>
  <si>
    <t>Other collateral</t>
  </si>
  <si>
    <t>Other owner</t>
  </si>
  <si>
    <t>Loan guarantor 1</t>
  </si>
  <si>
    <t>Loan guarantor 2</t>
  </si>
  <si>
    <t>Loan guarantor 3</t>
  </si>
  <si>
    <t>Total</t>
  </si>
  <si>
    <t>SOURCE OF CAPITAL</t>
  </si>
  <si>
    <t>BUILDINGS/REAL ESTATE</t>
  </si>
  <si>
    <t>CAPITAL EQUIPMENT LIST</t>
  </si>
  <si>
    <t>LOCATION AND ADMIN EXPENSES</t>
  </si>
  <si>
    <t>OPENING INVENTORY</t>
  </si>
  <si>
    <t>ADVERTISING AND PROMOTIONAL EXPENSES</t>
  </si>
  <si>
    <t>OTHER EXPENSES</t>
  </si>
  <si>
    <t>COLLATERAL FOR LOANS</t>
  </si>
  <si>
    <t>OWNERS</t>
  </si>
  <si>
    <t>LOAN GUARANTORS (OTHER THAN OWNERS)</t>
  </si>
  <si>
    <t xml:space="preserve"> </t>
  </si>
  <si>
    <t xml:space="preserve">  </t>
  </si>
  <si>
    <t>DESCRIPTION</t>
  </si>
  <si>
    <t>VALUE</t>
  </si>
  <si>
    <t>AMOUNT</t>
  </si>
  <si>
    <t>Business Name</t>
  </si>
  <si>
    <t>Building Purchase</t>
  </si>
  <si>
    <t>Land Acquisition</t>
  </si>
  <si>
    <t>Other (Fees, etc.)</t>
  </si>
  <si>
    <t>Contingency</t>
  </si>
  <si>
    <t>LOANS</t>
  </si>
  <si>
    <t>Other 3</t>
  </si>
  <si>
    <t>Other 4</t>
  </si>
  <si>
    <t>General Retail Building Improvement Grant</t>
  </si>
  <si>
    <t>TOTAL</t>
  </si>
  <si>
    <t>1. Cash On Hand</t>
  </si>
  <si>
    <t>2. Cash Receipts</t>
  </si>
  <si>
    <t>(a) Cash Sales</t>
  </si>
  <si>
    <t>(b) Collections from Credit Accounts</t>
  </si>
  <si>
    <t>(c) Loan or Other Cash Injection</t>
  </si>
  <si>
    <t>3. Total Cash Receipts</t>
  </si>
  <si>
    <t>[2a + 2b + 2c=3]</t>
  </si>
  <si>
    <t>4. Total Cash Available</t>
  </si>
  <si>
    <t>[Before cash out] (1 + 3)</t>
  </si>
  <si>
    <t>5. Cash Paid Out</t>
  </si>
  <si>
    <t>(a) Rent</t>
  </si>
  <si>
    <t>(b) Gross Wages (excludes withdrawals)</t>
  </si>
  <si>
    <t>(c) Payroll Expenses (Taxes, etc.)</t>
  </si>
  <si>
    <t>(d) Utilities</t>
  </si>
  <si>
    <t>(e) Supplies (Office and operating)</t>
  </si>
  <si>
    <t>(f) Repairs and Maintenance</t>
  </si>
  <si>
    <t>(g) Advertising</t>
  </si>
  <si>
    <t>(h) Auto, Delivery, and Travel</t>
  </si>
  <si>
    <t>(i) Accounting and Legal</t>
  </si>
  <si>
    <t>(j) Purchases (Merchandise)</t>
  </si>
  <si>
    <t>(k) Telephone</t>
  </si>
  <si>
    <t>(l) Outside Services</t>
  </si>
  <si>
    <t>(m) Insurance</t>
  </si>
  <si>
    <t>(n) Taxes (Real Estate, etc.)</t>
  </si>
  <si>
    <t>(o) Interest</t>
  </si>
  <si>
    <t>(p) Other Expenses [Specify each]</t>
  </si>
  <si>
    <t>(q) Miscellaneous [Unspecified]</t>
  </si>
  <si>
    <t>(r) Subtotal</t>
  </si>
  <si>
    <t>(s) Loan Principal Payment</t>
  </si>
  <si>
    <t>(t) Capital Purchases [Specify]</t>
  </si>
  <si>
    <t>(u) Other Start-up Costs</t>
  </si>
  <si>
    <t>(v) Reserve and/or Escrow [Specify]</t>
  </si>
  <si>
    <t>(w) Owner's Withdrawal</t>
  </si>
  <si>
    <t>6. Total Cash Paid Out</t>
  </si>
  <si>
    <t>[Total 5a thru 5w]</t>
  </si>
  <si>
    <t>7. Cash Position</t>
  </si>
  <si>
    <t>[End of month]  (4 minus 6)</t>
  </si>
  <si>
    <t>Essential Operating Data</t>
  </si>
  <si>
    <t>[Non-cash flow information]</t>
  </si>
  <si>
    <t>A. Sales Volume [Dollars]</t>
  </si>
  <si>
    <t>B. Accounts Receivable [End of Month]</t>
  </si>
  <si>
    <t>C. Bad Debt [End of Month]</t>
  </si>
  <si>
    <t>D. Inventory on Hand [End of Month]</t>
  </si>
  <si>
    <t>E. Accounts Payable [End of Month]</t>
  </si>
  <si>
    <t>F. Depreciation</t>
  </si>
  <si>
    <t>Checking Calculation Verification</t>
  </si>
  <si>
    <t>Check #1</t>
  </si>
  <si>
    <t>Check #2</t>
  </si>
  <si>
    <t>Check #3</t>
  </si>
  <si>
    <t>Check #4</t>
  </si>
  <si>
    <t>[Beginning of year]</t>
  </si>
  <si>
    <t>End of Previous Year</t>
  </si>
  <si>
    <r>
      <t xml:space="preserve">2015 ACTUAL </t>
    </r>
    <r>
      <rPr>
        <sz val="24"/>
        <color rgb="FF334E4E"/>
        <rFont val="Arial"/>
        <family val="2"/>
      </rPr>
      <t>CASH FLOW</t>
    </r>
  </si>
  <si>
    <t>End of Previous Year 2014</t>
  </si>
  <si>
    <t>JANUARY</t>
  </si>
  <si>
    <t>FEBRUARY</t>
  </si>
  <si>
    <t>MARCH</t>
  </si>
  <si>
    <t>APRIL</t>
  </si>
  <si>
    <t>MAY</t>
  </si>
  <si>
    <t>JUNE</t>
  </si>
  <si>
    <t>JULY</t>
  </si>
  <si>
    <t>AUGUST</t>
  </si>
  <si>
    <t>SEPTEMBER</t>
  </si>
  <si>
    <t>OCTOBER</t>
  </si>
  <si>
    <t>NOVEMBER</t>
  </si>
  <si>
    <t>DECEMBER</t>
  </si>
  <si>
    <t>Owner Salary</t>
  </si>
  <si>
    <t>Insurance</t>
  </si>
  <si>
    <t>Income Taxes</t>
  </si>
  <si>
    <t>JOB CREATION ESTIMATES</t>
  </si>
  <si>
    <t>Full Time</t>
  </si>
  <si>
    <t>CURRENT EMPLOYEES</t>
  </si>
  <si>
    <t>Part Time</t>
  </si>
  <si>
    <t>Temporary</t>
  </si>
  <si>
    <t>NUMBER OF JOBS</t>
  </si>
  <si>
    <t>ANNUAL SALARY</t>
  </si>
  <si>
    <t>AVERAGE # HOURS WORKED PER WEEK?</t>
  </si>
  <si>
    <t>NAME</t>
  </si>
  <si>
    <t>RESIDENCE ADDRESS:</t>
  </si>
  <si>
    <t>RESIDENCE CITY, STATE, ZIP:</t>
  </si>
  <si>
    <t>PERSONAL PHONE/CELL:</t>
  </si>
  <si>
    <t>BUSINESS NAME:</t>
  </si>
  <si>
    <t>ROLE IN BUSINESS:</t>
  </si>
  <si>
    <t>DATE:</t>
  </si>
  <si>
    <t>ASSETS</t>
  </si>
  <si>
    <t>LIABILITIES</t>
  </si>
  <si>
    <t>EMPLOYMENT/CASH INCOME</t>
  </si>
  <si>
    <t>Monthly Income from Employer 1</t>
  </si>
  <si>
    <t>Monthly Income from Employer 2</t>
  </si>
  <si>
    <t>Cash on Hand or in Banks</t>
  </si>
  <si>
    <t>Savings Account Balance</t>
  </si>
  <si>
    <t>IRA or other Retirement Account Balance</t>
  </si>
  <si>
    <t>Stocks and Bonds (Describe Below)</t>
  </si>
  <si>
    <t>Investment Income</t>
  </si>
  <si>
    <t>Other Income</t>
  </si>
  <si>
    <t>PROPERTY</t>
  </si>
  <si>
    <t>ADDRESS / DESCRIPTION</t>
  </si>
  <si>
    <t>.</t>
  </si>
  <si>
    <t>GENERAL HOUSEHOLD MONTHLY EXPENSES</t>
  </si>
  <si>
    <t>Mortgage</t>
  </si>
  <si>
    <t>Auto Payment</t>
  </si>
  <si>
    <t>Personal Bank Loans</t>
  </si>
  <si>
    <t>Student Loan</t>
  </si>
  <si>
    <t>Current Credit Card Balances</t>
  </si>
  <si>
    <t>Monthly Payment</t>
  </si>
  <si>
    <t>Other Loans</t>
  </si>
  <si>
    <t>Line of Credit</t>
  </si>
  <si>
    <t>Total Balance/Contract</t>
  </si>
  <si>
    <t xml:space="preserve">Rent </t>
  </si>
  <si>
    <t>Address</t>
  </si>
  <si>
    <t xml:space="preserve">Utilities </t>
  </si>
  <si>
    <t>Monthly Payment2</t>
  </si>
  <si>
    <t>Annual Payment</t>
  </si>
  <si>
    <t>Cable</t>
  </si>
  <si>
    <t>Loans/Debts to Creditors</t>
  </si>
  <si>
    <t>Vehicle Payment</t>
  </si>
  <si>
    <t>Insurance (vehicle, home, etc.)</t>
  </si>
  <si>
    <t>Vehicle tags/taxes</t>
  </si>
  <si>
    <t>Fuel</t>
  </si>
  <si>
    <t>Maintenance/Other</t>
  </si>
  <si>
    <t>Health Insurance or Medical expenses</t>
  </si>
  <si>
    <t>Pets - Food</t>
  </si>
  <si>
    <t>Personal Care - Salon, health club, etc</t>
  </si>
  <si>
    <t>Memberships/Clubs</t>
  </si>
  <si>
    <t>Entertainment (Movies, vacation, activities)</t>
  </si>
  <si>
    <t>Attorneys (Legal)</t>
  </si>
  <si>
    <t xml:space="preserve">Alimony </t>
  </si>
  <si>
    <t>Charity</t>
  </si>
  <si>
    <t xml:space="preserve">Clothing </t>
  </si>
  <si>
    <t>Pets - Medical, toys, misc</t>
  </si>
  <si>
    <t>Food/Groceries/Eating Out</t>
  </si>
  <si>
    <t>Investments/IRA</t>
  </si>
  <si>
    <t>Taxes</t>
  </si>
  <si>
    <t>Unpaid Leins/Debt</t>
  </si>
  <si>
    <t>provide description</t>
  </si>
  <si>
    <t>Child Care</t>
  </si>
  <si>
    <t>Date Purchased</t>
  </si>
  <si>
    <t>Name and Address of Title  Holder</t>
  </si>
  <si>
    <t>Name and Address of Mortgage Holder</t>
  </si>
  <si>
    <t>Mortgage Account #</t>
  </si>
  <si>
    <t>Description</t>
  </si>
  <si>
    <t>Status of Mortgage</t>
  </si>
  <si>
    <t xml:space="preserve">Annual </t>
  </si>
  <si>
    <t>Present Market Value:</t>
  </si>
  <si>
    <t>Monthly Payment Amount:</t>
  </si>
  <si>
    <t>Current Balance:</t>
  </si>
  <si>
    <t>Original Cost:</t>
  </si>
  <si>
    <t>Real Estate (Primary Residence if Owned) Property A</t>
  </si>
  <si>
    <t>Real Estate (Primary Residence if Owned) Property B</t>
  </si>
  <si>
    <t>Real Estate (Primary Residence if Owned) Property C</t>
  </si>
  <si>
    <t>OTHER PERSONAL PROPERTY AND OTHER ASSETS</t>
  </si>
  <si>
    <t>Used as Collateral?</t>
  </si>
  <si>
    <t>Lien Holder</t>
  </si>
  <si>
    <t>Amount of Lein</t>
  </si>
  <si>
    <t>Building and Address</t>
  </si>
  <si>
    <t>Vehicles</t>
  </si>
  <si>
    <t xml:space="preserve">Other  </t>
  </si>
  <si>
    <t>OTHER LIABILITIES</t>
  </si>
  <si>
    <t>Unpaid Taxes</t>
  </si>
  <si>
    <t xml:space="preserve">Other Liabilities </t>
  </si>
  <si>
    <t>Monthly</t>
  </si>
  <si>
    <t>Annual Value</t>
  </si>
  <si>
    <t>Building improvements</t>
  </si>
  <si>
    <t>Buildings/real estate Acquisition</t>
  </si>
  <si>
    <t>BUILDING IMPROVEMENTS/RENOVATION/CONSTRUCTION</t>
  </si>
  <si>
    <t>ANNUAL JOB GROWTH ESTIMATES</t>
  </si>
  <si>
    <t>Year 1</t>
  </si>
  <si>
    <t>Year 2</t>
  </si>
  <si>
    <t>Year 3</t>
  </si>
  <si>
    <t>Year 4</t>
  </si>
  <si>
    <t>Year 5</t>
  </si>
  <si>
    <t>Laborer</t>
  </si>
  <si>
    <t>Maintenance</t>
  </si>
  <si>
    <t>Supervisor</t>
  </si>
  <si>
    <t>Manager</t>
  </si>
  <si>
    <t>Sales</t>
  </si>
  <si>
    <t>Owner/Operator</t>
  </si>
  <si>
    <t>Median Wage</t>
  </si>
  <si>
    <t>Average Wage</t>
  </si>
  <si>
    <t>Job title</t>
  </si>
  <si>
    <t>Job Title</t>
  </si>
  <si>
    <t xml:space="preserve"> HOURLY WAGE RANGE</t>
  </si>
  <si>
    <t>MEDIAN INCOME</t>
  </si>
  <si>
    <t>HOURLY WAGE RANGE</t>
  </si>
  <si>
    <t>NEW EMPLOYEES (year 1)</t>
  </si>
  <si>
    <t>NEW JOBS</t>
  </si>
  <si>
    <t>EXISTING JOBS</t>
  </si>
  <si>
    <t>TOTAL JOBS</t>
  </si>
  <si>
    <t>YEAR 1</t>
  </si>
  <si>
    <t>YEAR 2</t>
  </si>
  <si>
    <t>YEAR 3</t>
  </si>
  <si>
    <t>YEAR 4</t>
  </si>
  <si>
    <t>YEAR 5</t>
  </si>
  <si>
    <t>PUBLIC LOANS</t>
  </si>
  <si>
    <t>Up to $45,000 or 60% of project costs</t>
  </si>
  <si>
    <t>MCAC Loan</t>
  </si>
  <si>
    <t>Item:</t>
  </si>
  <si>
    <r>
      <t>OWNERS' INVESTMENT</t>
    </r>
    <r>
      <rPr>
        <sz val="9"/>
        <color rgb="FF004A87"/>
        <rFont val="Calibri"/>
        <family val="2"/>
        <scheme val="minor"/>
      </rPr>
      <t xml:space="preserve"> (NAME &amp; OWNERSHIP %)</t>
    </r>
  </si>
  <si>
    <r>
      <rPr>
        <b/>
        <sz val="29"/>
        <color rgb="FF004A87"/>
        <rFont val="Calibri"/>
        <family val="2"/>
        <scheme val="minor"/>
      </rPr>
      <t>PERSONAL</t>
    </r>
    <r>
      <rPr>
        <sz val="29"/>
        <color rgb="FF004A87"/>
        <rFont val="Calibri"/>
        <family val="2"/>
        <scheme val="minor"/>
      </rPr>
      <t xml:space="preserve"> FINANCIAL STATEMENT</t>
    </r>
  </si>
  <si>
    <r>
      <t xml:space="preserve">2017 PROJECTED </t>
    </r>
    <r>
      <rPr>
        <sz val="24"/>
        <color rgb="FF004A87"/>
        <rFont val="Calibri"/>
        <family val="2"/>
        <scheme val="minor"/>
      </rPr>
      <t>ANNUAL CASH FLOW</t>
    </r>
  </si>
  <si>
    <t>Business Acquisition</t>
  </si>
  <si>
    <t>Coffeyville Location - Annual Rent</t>
  </si>
  <si>
    <t>Facility Rental</t>
  </si>
  <si>
    <t>Property and Business</t>
  </si>
  <si>
    <t>TOTAL EXPENSES</t>
  </si>
  <si>
    <t>E-Community (Northern Montgomery County)</t>
  </si>
  <si>
    <t>E-Community (Coffeyville)</t>
  </si>
  <si>
    <t>Up to $75,000 or 60% of project costs</t>
  </si>
  <si>
    <t>Up to $25,000 each (2)</t>
  </si>
  <si>
    <t>Public loans</t>
  </si>
  <si>
    <t>Owner</t>
  </si>
  <si>
    <t>6%  at 20 years</t>
  </si>
  <si>
    <t>Business Expenses</t>
  </si>
  <si>
    <t>Year:</t>
  </si>
  <si>
    <t>Adjusted Gross Income:</t>
  </si>
  <si>
    <t>(b) Accounts Receivable</t>
  </si>
  <si>
    <t>(c) Inventory</t>
  </si>
  <si>
    <t>(d) Rent Income</t>
  </si>
  <si>
    <t>(e) Prepaid Expenses</t>
  </si>
  <si>
    <t>(a) Income</t>
  </si>
  <si>
    <t>Income</t>
  </si>
  <si>
    <t>2. Cost of Goods Sold</t>
  </si>
  <si>
    <t>(f) Materials and Supplies</t>
  </si>
  <si>
    <t>(g) Uniforms</t>
  </si>
  <si>
    <t>(h) Subcontracted Services</t>
  </si>
  <si>
    <t>Total Income:</t>
  </si>
  <si>
    <t>(p) Bank Service Charges</t>
  </si>
  <si>
    <t>(k) Telephone/Internet</t>
  </si>
  <si>
    <t>(q) Dues &amp; Subscriptions</t>
  </si>
  <si>
    <t>(r) Meals &amp; Entertainment</t>
  </si>
  <si>
    <t>[End of year]  (4 minus 6)</t>
  </si>
  <si>
    <t>INCOME</t>
  </si>
  <si>
    <t>(a) Monthly Student Base</t>
  </si>
  <si>
    <t>(b) Quest Program</t>
  </si>
  <si>
    <t>(s) Loan Principal Payment - Ecommunity</t>
  </si>
  <si>
    <t>(t) Loan Payment - Bank</t>
  </si>
  <si>
    <t>Building Repairs</t>
  </si>
  <si>
    <t>Exterior Improvements</t>
  </si>
  <si>
    <t>Fixtures/Plumbing</t>
  </si>
  <si>
    <t>Item: Electrical</t>
  </si>
  <si>
    <t>appraised value?</t>
  </si>
  <si>
    <t>Describe marketing tools</t>
  </si>
  <si>
    <t>Utilities or Deposits</t>
  </si>
  <si>
    <t>Membership with Fab Lab</t>
  </si>
  <si>
    <t>address</t>
  </si>
  <si>
    <t>Primary owner/operator</t>
  </si>
  <si>
    <t>Date</t>
  </si>
  <si>
    <r>
      <t xml:space="preserve">2018 PROJECTED </t>
    </r>
    <r>
      <rPr>
        <sz val="24"/>
        <color rgb="FF004A87"/>
        <rFont val="Calibri"/>
        <family val="2"/>
        <scheme val="minor"/>
      </rPr>
      <t>ANNUAL CASH FLOW</t>
    </r>
  </si>
  <si>
    <t>Primary Employer</t>
  </si>
  <si>
    <t>Secondary Employer or Spouse Employer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</si>
</sst>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409]mmmm\ d\,\ yyyy"/>
    <numFmt numFmtId="166" formatCode="_(* #,##0_);_(* \(#,##0\);_(* &quot;-&quot;??_);_(@_)"/>
    <numFmt numFmtId="167" formatCode="_(&quot;$&quot;* #,##0_);_(&quot;$&quot;* \(#,##0\);_(&quot;$&quot;* &quot;-&quot;??_);_(@_)"/>
  </numFmts>
  <fonts count="49" x14ac:knownFonts="1">
    <font>
      <sz val="10"/>
      <color theme="1" tint="0.24994659260841701"/>
      <name val="Calibri"/>
      <family val="2"/>
      <scheme val="minor"/>
    </font>
    <font>
      <sz val="29"/>
      <color theme="4" tint="-0.24994659260841701"/>
      <name val="Calibri Light"/>
      <family val="2"/>
      <scheme val="major"/>
    </font>
    <font>
      <b/>
      <sz val="10"/>
      <color theme="1" tint="0.24994659260841701"/>
      <name val="Calibri"/>
      <family val="2"/>
      <scheme val="minor"/>
    </font>
    <font>
      <b/>
      <sz val="9"/>
      <color theme="4" tint="0.39991454817346722"/>
      <name val="Calibri"/>
      <family val="2"/>
      <scheme val="minor"/>
    </font>
    <font>
      <sz val="10"/>
      <color theme="1" tint="0.24994659260841701"/>
      <name val="Calibri"/>
      <family val="2"/>
      <scheme val="minor"/>
    </font>
    <font>
      <sz val="9"/>
      <name val="Arial"/>
      <family val="2"/>
    </font>
    <font>
      <b/>
      <sz val="8"/>
      <name val="Arial"/>
      <family val="2"/>
    </font>
    <font>
      <sz val="9"/>
      <color rgb="FF334E4E"/>
      <name val="Arial"/>
      <family val="2"/>
    </font>
    <font>
      <b/>
      <sz val="24"/>
      <color rgb="FF334E4E"/>
      <name val="Arial"/>
      <family val="2"/>
    </font>
    <font>
      <sz val="24"/>
      <color rgb="FF334E4E"/>
      <name val="Arial"/>
      <family val="2"/>
    </font>
    <font>
      <b/>
      <sz val="12"/>
      <color rgb="FF334E4E"/>
      <name val="Arial"/>
      <family val="2"/>
    </font>
    <font>
      <b/>
      <sz val="9"/>
      <color rgb="FF334E4E"/>
      <name val="Arial"/>
      <family val="2"/>
    </font>
    <font>
      <sz val="11"/>
      <color rgb="FF8CABB1"/>
      <name val="Arial"/>
      <family val="2"/>
    </font>
    <font>
      <b/>
      <sz val="8"/>
      <color rgb="FF334E4E"/>
      <name val="Arial"/>
      <family val="2"/>
    </font>
    <font>
      <b/>
      <u/>
      <sz val="9"/>
      <color rgb="FF334E4E"/>
      <name val="Arial"/>
      <family val="2"/>
    </font>
    <font>
      <sz val="8"/>
      <color rgb="FF334E4E"/>
      <name val="Arial"/>
      <family val="2"/>
    </font>
    <font>
      <b/>
      <sz val="12"/>
      <color rgb="FF94BD59"/>
      <name val="Arial"/>
      <family val="2"/>
    </font>
    <font>
      <sz val="10"/>
      <color theme="1" tint="0.34998626667073579"/>
      <name val="Calibri"/>
      <family val="2"/>
      <scheme val="minor"/>
    </font>
    <font>
      <b/>
      <sz val="10"/>
      <color theme="4" tint="-0.249977111117893"/>
      <name val="Calibri"/>
      <family val="2"/>
      <scheme val="minor"/>
    </font>
    <font>
      <b/>
      <sz val="11"/>
      <color theme="4"/>
      <name val="Calibri"/>
      <family val="2"/>
      <scheme val="minor"/>
    </font>
    <font>
      <sz val="29"/>
      <color rgb="FF004A87"/>
      <name val="Calibri"/>
      <family val="2"/>
      <scheme val="minor"/>
    </font>
    <font>
      <sz val="10"/>
      <color rgb="FF004A87"/>
      <name val="Calibri"/>
      <family val="2"/>
      <scheme val="minor"/>
    </font>
    <font>
      <sz val="11"/>
      <color rgb="FF004A87"/>
      <name val="Calibri Light"/>
      <family val="1"/>
      <scheme val="major"/>
    </font>
    <font>
      <sz val="20"/>
      <color rgb="FF004A87"/>
      <name val="Calibri Light"/>
      <family val="1"/>
      <scheme val="major"/>
    </font>
    <font>
      <b/>
      <sz val="10"/>
      <color rgb="FF004A87"/>
      <name val="Calibri Light"/>
      <family val="1"/>
      <scheme val="major"/>
    </font>
    <font>
      <b/>
      <sz val="9"/>
      <color rgb="FF004A87"/>
      <name val="Calibri"/>
      <family val="2"/>
      <scheme val="minor"/>
    </font>
    <font>
      <b/>
      <sz val="10"/>
      <color rgb="FF004A87"/>
      <name val="Calibri"/>
      <family val="2"/>
      <scheme val="minor"/>
    </font>
    <font>
      <sz val="9"/>
      <color rgb="FF004A87"/>
      <name val="Calibri"/>
      <family val="2"/>
      <scheme val="minor"/>
    </font>
    <font>
      <b/>
      <sz val="29"/>
      <color rgb="FF004A87"/>
      <name val="Calibri"/>
      <family val="2"/>
      <scheme val="minor"/>
    </font>
    <font>
      <b/>
      <sz val="12"/>
      <color rgb="FF004A87"/>
      <name val="Arial"/>
      <family val="2"/>
    </font>
    <font>
      <i/>
      <sz val="12"/>
      <color rgb="FF004A87"/>
      <name val="Arial"/>
      <family val="2"/>
    </font>
    <font>
      <i/>
      <sz val="10"/>
      <color rgb="FF004A87"/>
      <name val="Calibri"/>
      <family val="2"/>
      <scheme val="minor"/>
    </font>
    <font>
      <b/>
      <sz val="24"/>
      <color rgb="FF004A87"/>
      <name val="Calibri"/>
      <family val="2"/>
      <scheme val="minor"/>
    </font>
    <font>
      <sz val="24"/>
      <color rgb="FF004A87"/>
      <name val="Calibri"/>
      <family val="2"/>
      <scheme val="minor"/>
    </font>
    <font>
      <sz val="12"/>
      <color rgb="FF004A87"/>
      <name val="Calibri Light"/>
      <family val="1"/>
      <scheme val="major"/>
    </font>
    <font>
      <b/>
      <sz val="12"/>
      <color rgb="FF004A87"/>
      <name val="Calibri Light"/>
      <family val="1"/>
      <scheme val="major"/>
    </font>
    <font>
      <sz val="12"/>
      <color rgb="FF004A87"/>
      <name val="Arial"/>
      <family val="2"/>
    </font>
    <font>
      <b/>
      <sz val="11"/>
      <color theme="0"/>
      <name val="Calibri"/>
      <family val="2"/>
      <scheme val="minor"/>
    </font>
    <font>
      <b/>
      <sz val="9"/>
      <name val="Arial"/>
      <family val="2"/>
    </font>
    <font>
      <sz val="9"/>
      <color theme="1"/>
      <name val="Arial"/>
      <family val="2"/>
    </font>
    <font>
      <sz val="11"/>
      <color theme="1" tint="0.24994659260841701"/>
      <name val="Calibri"/>
      <family val="2"/>
      <scheme val="minor"/>
    </font>
    <font>
      <sz val="16"/>
      <color theme="3" tint="-0.24994659260841701"/>
      <name val="Calibri Light"/>
      <family val="2"/>
      <scheme val="major"/>
    </font>
    <font>
      <sz val="16"/>
      <name val="Calibri"/>
      <family val="2"/>
      <scheme val="minor"/>
    </font>
    <font>
      <sz val="11"/>
      <name val="Calibri"/>
      <family val="2"/>
      <scheme val="minor"/>
    </font>
    <font>
      <b/>
      <sz val="20"/>
      <color theme="3"/>
      <name val="Calibri Light"/>
      <family val="2"/>
      <scheme val="major"/>
    </font>
    <font>
      <sz val="16"/>
      <color theme="3" tint="-0.24994659260841701"/>
      <name val="Calibri"/>
      <family val="2"/>
      <scheme val="minor"/>
    </font>
    <font>
      <b/>
      <sz val="16"/>
      <color theme="0"/>
      <name val="Calibri"/>
      <family val="2"/>
      <scheme val="minor"/>
    </font>
    <font>
      <sz val="10"/>
      <color theme="0"/>
      <name val="Calibri"/>
      <family val="2"/>
      <scheme val="minor"/>
    </font>
    <font>
      <b/>
      <sz val="10"/>
      <color theme="0"/>
      <name val="Calibri Light"/>
      <family val="1"/>
      <scheme val="major"/>
    </font>
  </fonts>
  <fills count="30">
    <fill>
      <patternFill patternType="none"/>
    </fill>
    <fill>
      <patternFill patternType="gray125"/>
    </fill>
    <fill>
      <patternFill patternType="solid">
        <fgColor theme="0" tint="-4.9989318521683403E-2"/>
        <bgColor indexed="64"/>
      </patternFill>
    </fill>
    <fill>
      <patternFill patternType="solid">
        <fgColor rgb="FFE7EEEF"/>
        <bgColor rgb="FF000000"/>
      </patternFill>
    </fill>
    <fill>
      <patternFill patternType="lightUp">
        <fgColor rgb="FFD9D9D9"/>
        <bgColor rgb="FFFFFFFF"/>
      </patternFill>
    </fill>
    <fill>
      <patternFill patternType="solid">
        <fgColor rgb="FFD0DDDF"/>
        <bgColor rgb="FF000000"/>
      </patternFill>
    </fill>
    <fill>
      <patternFill patternType="solid">
        <fgColor rgb="FFD9D9D9"/>
        <bgColor rgb="FF000000"/>
      </patternFill>
    </fill>
    <fill>
      <patternFill patternType="solid">
        <fgColor rgb="FFF2F2F2"/>
        <bgColor rgb="FF000000"/>
      </patternFill>
    </fill>
    <fill>
      <patternFill patternType="solid">
        <fgColor rgb="FFBFBFBF"/>
        <bgColor rgb="FF000000"/>
      </patternFill>
    </fill>
    <fill>
      <patternFill patternType="solid">
        <fgColor rgb="FFF9EFD9"/>
        <bgColor rgb="FF000000"/>
      </patternFill>
    </fill>
    <fill>
      <patternFill patternType="solid">
        <fgColor rgb="FFF3DFB1"/>
        <bgColor rgb="FF000000"/>
      </patternFill>
    </fill>
    <fill>
      <patternFill patternType="solid">
        <fgColor rgb="FFD5E4BC"/>
        <bgColor rgb="FF000000"/>
      </patternFill>
    </fill>
    <fill>
      <patternFill patternType="lightUp">
        <fgColor rgb="FFD9D9D9"/>
        <bgColor auto="1"/>
      </patternFill>
    </fill>
    <fill>
      <patternFill patternType="solid">
        <fgColor rgb="FFBFD79B"/>
        <bgColor rgb="FF000000"/>
      </patternFill>
    </fill>
    <fill>
      <patternFill patternType="lightUp">
        <fgColor rgb="FFBFBFBF"/>
        <bgColor rgb="FFD9D9D9"/>
      </patternFill>
    </fill>
    <fill>
      <patternFill patternType="solid">
        <fgColor theme="4" tint="-0.499984740745262"/>
        <bgColor indexed="64"/>
      </patternFill>
    </fill>
    <fill>
      <patternFill patternType="solid">
        <fgColor theme="4" tint="0.79998168889431442"/>
        <bgColor indexed="65"/>
      </patternFill>
    </fill>
    <fill>
      <patternFill patternType="solid">
        <fgColor theme="6" tint="0.39997558519241921"/>
        <bgColor rgb="FF000000"/>
      </patternFill>
    </fill>
    <fill>
      <patternFill patternType="solid">
        <fgColor theme="6" tint="0.39997558519241921"/>
        <bgColor indexed="64"/>
      </patternFill>
    </fill>
    <fill>
      <patternFill patternType="solid">
        <fgColor theme="2"/>
        <bgColor rgb="FF000000"/>
      </patternFill>
    </fill>
    <fill>
      <patternFill patternType="solid">
        <fgColor theme="0" tint="-0.249977111117893"/>
        <bgColor rgb="FF000000"/>
      </patternFill>
    </fill>
    <fill>
      <patternFill patternType="solid">
        <fgColor theme="0" tint="-0.14999847407452621"/>
        <bgColor rgb="FF000000"/>
      </patternFill>
    </fill>
    <fill>
      <patternFill patternType="lightUp">
        <fgColor rgb="FFD9D9D9"/>
        <bgColor theme="0" tint="-0.14999847407452621"/>
      </patternFill>
    </fill>
    <fill>
      <patternFill patternType="solid">
        <fgColor theme="0" tint="-0.14999847407452621"/>
        <bgColor indexed="64"/>
      </patternFill>
    </fill>
    <fill>
      <patternFill patternType="solid">
        <fgColor theme="2"/>
        <bgColor indexed="64"/>
      </patternFill>
    </fill>
    <fill>
      <patternFill patternType="solid">
        <fgColor theme="0" tint="-0.14996795556505021"/>
        <bgColor indexed="64"/>
      </patternFill>
    </fill>
    <fill>
      <patternFill patternType="solid">
        <fgColor indexed="9"/>
        <bgColor indexed="64"/>
      </patternFill>
    </fill>
    <fill>
      <patternFill patternType="solid">
        <fgColor theme="3"/>
        <bgColor indexed="64"/>
      </patternFill>
    </fill>
    <fill>
      <patternFill patternType="solid">
        <fgColor theme="5" tint="-0.24994659260841701"/>
        <bgColor indexed="64"/>
      </patternFill>
    </fill>
    <fill>
      <patternFill patternType="solid">
        <fgColor theme="8" tint="-0.499984740745262"/>
        <bgColor indexed="64"/>
      </patternFill>
    </fill>
  </fills>
  <borders count="18">
    <border>
      <left/>
      <right/>
      <top/>
      <bottom/>
      <diagonal/>
    </border>
    <border>
      <left/>
      <right/>
      <top/>
      <bottom style="thick">
        <color rgb="FF94BD59"/>
      </bottom>
      <diagonal/>
    </border>
    <border>
      <left/>
      <right/>
      <top/>
      <bottom style="medium">
        <color rgb="FF334E4E"/>
      </bottom>
      <diagonal/>
    </border>
    <border>
      <left style="thin">
        <color rgb="FF334E4E"/>
      </left>
      <right style="thin">
        <color rgb="FF334E4E"/>
      </right>
      <top/>
      <bottom style="medium">
        <color rgb="FF334E4E"/>
      </bottom>
      <diagonal/>
    </border>
    <border>
      <left style="thin">
        <color rgb="FF334E4E"/>
      </left>
      <right/>
      <top/>
      <bottom style="medium">
        <color rgb="FF334E4E"/>
      </bottom>
      <diagonal/>
    </border>
    <border>
      <left style="medium">
        <color rgb="FFFFFFFF"/>
      </left>
      <right/>
      <top style="medium">
        <color rgb="FF334E4E"/>
      </top>
      <bottom/>
      <diagonal/>
    </border>
    <border>
      <left style="medium">
        <color rgb="FFFFFFFF"/>
      </left>
      <right/>
      <top/>
      <bottom style="medium">
        <color rgb="FF334E4E"/>
      </bottom>
      <diagonal/>
    </border>
    <border>
      <left style="medium">
        <color rgb="FFFFFFFF"/>
      </left>
      <right style="medium">
        <color rgb="FFFFFFFF"/>
      </right>
      <top/>
      <bottom style="medium">
        <color rgb="FF334E4E"/>
      </bottom>
      <diagonal/>
    </border>
    <border>
      <left style="medium">
        <color rgb="FFFFFFFF"/>
      </left>
      <right/>
      <top/>
      <bottom/>
      <diagonal/>
    </border>
    <border>
      <left/>
      <right style="medium">
        <color rgb="FFFFFFFF"/>
      </right>
      <top/>
      <bottom/>
      <diagonal/>
    </border>
    <border>
      <left style="medium">
        <color rgb="FFFFFFFF"/>
      </left>
      <right style="medium">
        <color rgb="FFFFFFFF"/>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ck">
        <color rgb="FF004A87"/>
      </top>
      <bottom/>
      <diagonal/>
    </border>
    <border>
      <left/>
      <right/>
      <top/>
      <bottom style="thick">
        <color rgb="FF004A87"/>
      </bottom>
      <diagonal/>
    </border>
    <border>
      <left/>
      <right style="medium">
        <color rgb="FFFFFFFF"/>
      </right>
      <top/>
      <bottom style="medium">
        <color indexed="64"/>
      </bottom>
      <diagonal/>
    </border>
    <border>
      <left style="medium">
        <color rgb="FFFFFFFF"/>
      </left>
      <right style="medium">
        <color rgb="FFFFFFFF"/>
      </right>
      <top/>
      <bottom style="medium">
        <color indexed="64"/>
      </bottom>
      <diagonal/>
    </border>
  </borders>
  <cellStyleXfs count="25">
    <xf numFmtId="0" fontId="0" fillId="0" borderId="0">
      <alignment vertical="center"/>
    </xf>
    <xf numFmtId="0" fontId="1" fillId="0" borderId="0" applyNumberFormat="0" applyFill="0" applyBorder="0" applyAlignment="0" applyProtection="0"/>
    <xf numFmtId="0" fontId="32" fillId="0" borderId="15" applyNumberFormat="0" applyFill="0" applyAlignment="0" applyProtection="0"/>
    <xf numFmtId="0" fontId="25" fillId="0" borderId="14" applyNumberFormat="0" applyFill="0" applyProtection="0">
      <alignment horizontal="left" vertical="center" indent="1"/>
    </xf>
    <xf numFmtId="0" fontId="34"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164" fontId="40" fillId="25" borderId="0" applyFont="0" applyFill="0" applyBorder="0" applyAlignment="0" applyProtection="0"/>
    <xf numFmtId="0" fontId="40" fillId="16" borderId="0" applyNumberFormat="0" applyFont="0" applyAlignment="0">
      <alignment horizontal="center" vertical="center" wrapText="1"/>
    </xf>
    <xf numFmtId="1" fontId="40" fillId="16" borderId="0" applyFont="0" applyFill="0" applyBorder="0" applyAlignment="0"/>
    <xf numFmtId="14" fontId="40" fillId="0" borderId="0" applyFont="0" applyFill="0" applyBorder="0" applyAlignment="0"/>
    <xf numFmtId="0" fontId="37" fillId="15" borderId="0" applyBorder="0" applyProtection="0">
      <alignment horizontal="right" vertical="center" wrapText="1" indent="2"/>
    </xf>
    <xf numFmtId="164" fontId="40" fillId="25" borderId="0" applyFont="0" applyFill="0" applyBorder="0" applyProtection="0">
      <alignment horizontal="right" indent="2"/>
    </xf>
    <xf numFmtId="0" fontId="41" fillId="25" borderId="0" applyBorder="0" applyProtection="0">
      <alignment horizontal="center" vertical="center"/>
    </xf>
    <xf numFmtId="0" fontId="37" fillId="27" borderId="0" applyBorder="0" applyAlignment="0">
      <alignment horizontal="center" vertical="center" wrapText="1"/>
    </xf>
    <xf numFmtId="164" fontId="42" fillId="28" borderId="0" applyFill="0" applyBorder="0" applyAlignment="0">
      <alignment horizontal="center" vertical="center" wrapText="1"/>
    </xf>
    <xf numFmtId="14" fontId="43" fillId="0" borderId="0" applyFill="0" applyBorder="0">
      <alignment horizontal="left" vertical="center"/>
    </xf>
    <xf numFmtId="44" fontId="43" fillId="0" borderId="0" applyFont="0" applyFill="0" applyBorder="0" applyAlignment="0">
      <alignment horizontal="left" vertical="center"/>
    </xf>
    <xf numFmtId="44" fontId="43" fillId="26" borderId="0" applyFont="0" applyFill="0" applyBorder="0" applyAlignment="0">
      <alignment horizontal="right" vertical="center"/>
    </xf>
    <xf numFmtId="164" fontId="44" fillId="23" borderId="0">
      <alignment horizontal="left" vertical="center" indent="1"/>
      <protection locked="0"/>
    </xf>
    <xf numFmtId="0" fontId="45" fillId="0" borderId="0" applyNumberFormat="0" applyFill="0" applyBorder="0">
      <alignment horizontal="center" vertical="center" wrapText="1"/>
    </xf>
    <xf numFmtId="0" fontId="46" fillId="27" borderId="0">
      <alignment wrapText="1"/>
    </xf>
    <xf numFmtId="1" fontId="43" fillId="0" borderId="0" applyFill="0" applyBorder="0">
      <alignment horizontal="center" vertical="center"/>
    </xf>
  </cellStyleXfs>
  <cellXfs count="202">
    <xf numFmtId="0" fontId="0" fillId="0" borderId="0" xfId="0">
      <alignment vertical="center"/>
    </xf>
    <xf numFmtId="0" fontId="32" fillId="0" borderId="15" xfId="2" applyAlignment="1">
      <alignment vertical="center"/>
    </xf>
    <xf numFmtId="0" fontId="0" fillId="0" borderId="0" xfId="0" applyAlignment="1">
      <alignment horizontal="left" vertical="center" indent="1"/>
    </xf>
    <xf numFmtId="0" fontId="34" fillId="0" borderId="0" xfId="4" applyAlignment="1">
      <alignment horizontal="right" vertical="center"/>
    </xf>
    <xf numFmtId="164" fontId="0" fillId="0" borderId="0" xfId="0" applyNumberFormat="1" applyAlignment="1">
      <alignment horizontal="right" vertical="center" indent="1"/>
    </xf>
    <xf numFmtId="0" fontId="2" fillId="2" borderId="0" xfId="0" applyFont="1" applyFill="1" applyAlignment="1">
      <alignment horizontal="left" vertical="center" indent="1"/>
    </xf>
    <xf numFmtId="0" fontId="2" fillId="2" borderId="0" xfId="0" applyFont="1" applyFill="1">
      <alignment vertical="center"/>
    </xf>
    <xf numFmtId="164" fontId="2" fillId="2" borderId="0" xfId="0" applyNumberFormat="1" applyFont="1" applyFill="1" applyAlignment="1">
      <alignment horizontal="right" vertical="center" indent="1"/>
    </xf>
    <xf numFmtId="0" fontId="1" fillId="0" borderId="0" xfId="1" applyAlignment="1">
      <alignment horizontal="left" vertical="center" indent="1"/>
    </xf>
    <xf numFmtId="0" fontId="25" fillId="0" borderId="14" xfId="3">
      <alignment horizontal="left" vertical="center" indent="1"/>
    </xf>
    <xf numFmtId="0" fontId="25" fillId="0" borderId="14" xfId="3" applyAlignment="1">
      <alignment horizontal="right" vertical="center" indent="1"/>
    </xf>
    <xf numFmtId="0" fontId="0" fillId="0" borderId="0" xfId="0" applyAlignment="1">
      <alignment horizontal="right" vertical="center"/>
    </xf>
    <xf numFmtId="0" fontId="25" fillId="0" borderId="14" xfId="3" applyAlignment="1">
      <alignment horizontal="left" vertical="center"/>
    </xf>
    <xf numFmtId="0" fontId="0" fillId="0" borderId="0" xfId="0" applyAlignment="1">
      <alignment horizontal="center" vertical="center"/>
    </xf>
    <xf numFmtId="0" fontId="5" fillId="0" borderId="0" xfId="0" applyFont="1" applyFill="1" applyBorder="1" applyAlignment="1">
      <alignment vertical="top" wrapText="1"/>
    </xf>
    <xf numFmtId="0" fontId="5" fillId="0" borderId="0" xfId="0" applyFont="1" applyFill="1" applyBorder="1">
      <alignment vertical="center"/>
    </xf>
    <xf numFmtId="0" fontId="7" fillId="0" borderId="0" xfId="0" applyFont="1" applyFill="1" applyBorder="1">
      <alignment vertical="center"/>
    </xf>
    <xf numFmtId="0" fontId="7" fillId="0" borderId="0" xfId="0" applyNumberFormat="1" applyFont="1" applyFill="1" applyBorder="1" applyAlignment="1">
      <alignment horizontal="center" vertical="center"/>
    </xf>
    <xf numFmtId="0" fontId="10" fillId="0" borderId="0" xfId="4"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vertical="center"/>
    </xf>
    <xf numFmtId="165" fontId="12" fillId="0" borderId="0" xfId="5" applyNumberFormat="1" applyFont="1" applyFill="1" applyBorder="1" applyAlignment="1">
      <alignment horizontal="left" vertical="center"/>
    </xf>
    <xf numFmtId="0" fontId="7"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14" fillId="3" borderId="0" xfId="5" applyFont="1" applyFill="1" applyBorder="1" applyAlignment="1">
      <alignment horizontal="left" vertical="center" indent="1"/>
    </xf>
    <xf numFmtId="164" fontId="7" fillId="0" borderId="5" xfId="6" applyNumberFormat="1" applyFont="1" applyFill="1" applyBorder="1" applyAlignment="1">
      <alignment horizontal="right" vertical="center"/>
    </xf>
    <xf numFmtId="164" fontId="7" fillId="0" borderId="0" xfId="6" applyNumberFormat="1" applyFont="1" applyFill="1" applyBorder="1" applyAlignment="1">
      <alignment horizontal="right" vertical="center"/>
    </xf>
    <xf numFmtId="166" fontId="11" fillId="4" borderId="5" xfId="6" applyNumberFormat="1" applyFont="1" applyFill="1" applyBorder="1" applyAlignment="1">
      <alignment horizontal="right" vertical="center"/>
    </xf>
    <xf numFmtId="0" fontId="7" fillId="5" borderId="2" xfId="0" applyFont="1" applyFill="1" applyBorder="1" applyAlignment="1">
      <alignment horizontal="left" vertical="center" wrapText="1" indent="2"/>
    </xf>
    <xf numFmtId="0" fontId="11" fillId="0" borderId="6" xfId="0" applyFont="1" applyFill="1" applyBorder="1" applyAlignment="1">
      <alignment horizontal="right" vertical="center" wrapText="1" indent="2"/>
    </xf>
    <xf numFmtId="164" fontId="11" fillId="6" borderId="7" xfId="0" applyNumberFormat="1" applyFont="1" applyFill="1" applyBorder="1" applyAlignment="1">
      <alignment horizontal="right" vertical="center" wrapText="1" indent="2"/>
    </xf>
    <xf numFmtId="164" fontId="11" fillId="6" borderId="6" xfId="0" applyNumberFormat="1" applyFont="1" applyFill="1" applyBorder="1" applyAlignment="1">
      <alignment horizontal="right" vertical="center" wrapText="1" indent="2"/>
    </xf>
    <xf numFmtId="0" fontId="11" fillId="4" borderId="6" xfId="0" applyFont="1" applyFill="1" applyBorder="1" applyAlignment="1">
      <alignment horizontal="right" vertical="center" wrapText="1" indent="2"/>
    </xf>
    <xf numFmtId="166" fontId="15" fillId="0" borderId="8" xfId="6" applyNumberFormat="1" applyFont="1" applyFill="1" applyBorder="1" applyAlignment="1">
      <alignment horizontal="right" vertical="center"/>
    </xf>
    <xf numFmtId="0" fontId="15" fillId="0" borderId="0" xfId="0" applyFont="1" applyFill="1" applyBorder="1" applyAlignment="1">
      <alignment horizontal="right" vertical="center"/>
    </xf>
    <xf numFmtId="0" fontId="13" fillId="0" borderId="0" xfId="0" applyFont="1" applyFill="1" applyBorder="1" applyAlignment="1">
      <alignment horizontal="right" vertical="center"/>
    </xf>
    <xf numFmtId="0" fontId="7" fillId="5" borderId="9" xfId="0" applyFont="1" applyFill="1" applyBorder="1" applyAlignment="1">
      <alignment horizontal="left" vertical="center" wrapText="1" indent="2"/>
    </xf>
    <xf numFmtId="164" fontId="7" fillId="4" borderId="10" xfId="6" applyNumberFormat="1" applyFont="1" applyFill="1" applyBorder="1" applyAlignment="1">
      <alignment horizontal="right" vertical="center"/>
    </xf>
    <xf numFmtId="164" fontId="7" fillId="7" borderId="10" xfId="6" applyNumberFormat="1" applyFont="1" applyFill="1" applyBorder="1" applyAlignment="1">
      <alignment horizontal="right" vertical="center"/>
    </xf>
    <xf numFmtId="164" fontId="11" fillId="6" borderId="0" xfId="6" applyNumberFormat="1" applyFont="1" applyFill="1" applyBorder="1" applyAlignment="1">
      <alignment horizontal="right" vertical="center"/>
    </xf>
    <xf numFmtId="164" fontId="7" fillId="0" borderId="10" xfId="6" applyNumberFormat="1" applyFont="1" applyFill="1" applyBorder="1" applyAlignment="1">
      <alignment horizontal="right" vertical="center"/>
    </xf>
    <xf numFmtId="164" fontId="11" fillId="8" borderId="0" xfId="6" applyNumberFormat="1" applyFont="1" applyFill="1" applyBorder="1" applyAlignment="1">
      <alignment horizontal="right" vertical="center"/>
    </xf>
    <xf numFmtId="0" fontId="14" fillId="3" borderId="9" xfId="5" applyFont="1" applyFill="1" applyBorder="1" applyAlignment="1">
      <alignment horizontal="left" vertical="center" indent="1"/>
    </xf>
    <xf numFmtId="164" fontId="7" fillId="0" borderId="8" xfId="6" applyNumberFormat="1" applyFont="1" applyFill="1" applyBorder="1" applyAlignment="1">
      <alignment horizontal="right" vertical="center"/>
    </xf>
    <xf numFmtId="164" fontId="11" fillId="0" borderId="0" xfId="6" applyNumberFormat="1" applyFont="1" applyFill="1" applyBorder="1" applyAlignment="1">
      <alignment horizontal="right" vertical="center"/>
    </xf>
    <xf numFmtId="164" fontId="11" fillId="6" borderId="7" xfId="0" applyNumberFormat="1" applyFont="1" applyFill="1" applyBorder="1" applyAlignment="1">
      <alignment horizontal="right" vertical="center" wrapText="1"/>
    </xf>
    <xf numFmtId="164" fontId="11" fillId="6" borderId="6" xfId="0" applyNumberFormat="1" applyFont="1" applyFill="1" applyBorder="1" applyAlignment="1">
      <alignment horizontal="right" vertical="center" wrapText="1"/>
    </xf>
    <xf numFmtId="166" fontId="11" fillId="0" borderId="0" xfId="6" applyNumberFormat="1" applyFont="1" applyFill="1" applyBorder="1" applyAlignment="1">
      <alignment horizontal="right" vertical="center"/>
    </xf>
    <xf numFmtId="164" fontId="11" fillId="0" borderId="2" xfId="0" applyNumberFormat="1" applyFont="1" applyFill="1" applyBorder="1" applyAlignment="1">
      <alignment horizontal="right" vertical="center" wrapText="1"/>
    </xf>
    <xf numFmtId="0" fontId="14" fillId="9" borderId="0" xfId="5" applyFont="1" applyFill="1" applyBorder="1" applyAlignment="1">
      <alignment horizontal="left" vertical="center" indent="1"/>
    </xf>
    <xf numFmtId="0" fontId="11" fillId="0" borderId="8" xfId="5" applyFont="1" applyFill="1" applyBorder="1" applyAlignment="1">
      <alignment horizontal="right" vertical="center" indent="1"/>
    </xf>
    <xf numFmtId="0" fontId="11" fillId="0" borderId="0" xfId="5" applyFont="1" applyFill="1" applyBorder="1" applyAlignment="1">
      <alignment horizontal="right" vertical="center" indent="1"/>
    </xf>
    <xf numFmtId="164" fontId="11" fillId="0" borderId="0" xfId="5" applyNumberFormat="1" applyFont="1" applyFill="1" applyBorder="1" applyAlignment="1">
      <alignment horizontal="right" vertical="center"/>
    </xf>
    <xf numFmtId="0" fontId="7" fillId="10" borderId="0" xfId="0" applyFont="1" applyFill="1" applyBorder="1" applyAlignment="1">
      <alignment horizontal="left" vertical="center" indent="2"/>
    </xf>
    <xf numFmtId="164" fontId="11" fillId="7" borderId="8" xfId="6" applyNumberFormat="1" applyFont="1" applyFill="1" applyBorder="1" applyAlignment="1">
      <alignment horizontal="right" vertical="center"/>
    </xf>
    <xf numFmtId="0" fontId="7" fillId="9" borderId="0" xfId="0" applyFont="1" applyFill="1" applyBorder="1" applyAlignment="1">
      <alignment horizontal="left" vertical="center" indent="2"/>
    </xf>
    <xf numFmtId="164" fontId="11" fillId="8" borderId="0" xfId="5" applyNumberFormat="1" applyFont="1" applyFill="1" applyBorder="1" applyAlignment="1">
      <alignment horizontal="right" vertical="center"/>
    </xf>
    <xf numFmtId="0" fontId="7" fillId="9" borderId="2" xfId="0" applyFont="1" applyFill="1" applyBorder="1" applyAlignment="1">
      <alignment horizontal="left" vertical="center" indent="2"/>
    </xf>
    <xf numFmtId="0" fontId="7" fillId="10" borderId="2" xfId="0" applyFont="1" applyFill="1" applyBorder="1" applyAlignment="1">
      <alignment horizontal="left" vertical="center" wrapText="1" indent="2"/>
    </xf>
    <xf numFmtId="0" fontId="14" fillId="11" borderId="0" xfId="5" applyFont="1" applyFill="1" applyBorder="1" applyAlignment="1">
      <alignment horizontal="left" vertical="center" indent="1"/>
    </xf>
    <xf numFmtId="166" fontId="7" fillId="0" borderId="8" xfId="6" applyNumberFormat="1" applyFont="1" applyFill="1" applyBorder="1" applyAlignment="1">
      <alignment horizontal="right" vertical="center"/>
    </xf>
    <xf numFmtId="166" fontId="7" fillId="0" borderId="0" xfId="6" applyNumberFormat="1" applyFont="1" applyFill="1" applyBorder="1" applyAlignment="1">
      <alignment horizontal="right" vertical="center"/>
    </xf>
    <xf numFmtId="0" fontId="11" fillId="12" borderId="0" xfId="0" applyFont="1" applyFill="1" applyBorder="1" applyAlignment="1">
      <alignment horizontal="right" vertical="center"/>
    </xf>
    <xf numFmtId="0" fontId="7" fillId="13" borderId="2" xfId="0" applyFont="1" applyFill="1" applyBorder="1" applyAlignment="1">
      <alignment horizontal="left" vertical="center" wrapText="1" indent="2"/>
    </xf>
    <xf numFmtId="164" fontId="11" fillId="14" borderId="6" xfId="0" applyNumberFormat="1" applyFont="1" applyFill="1" applyBorder="1" applyAlignment="1">
      <alignment horizontal="right" vertical="center" wrapText="1"/>
    </xf>
    <xf numFmtId="0" fontId="11" fillId="11" borderId="0" xfId="0" applyFont="1" applyFill="1" applyBorder="1" applyAlignment="1">
      <alignment horizontal="left" vertical="center" wrapText="1" indent="1"/>
    </xf>
    <xf numFmtId="0" fontId="7" fillId="13" borderId="0" xfId="0" applyFont="1" applyFill="1" applyBorder="1" applyAlignment="1">
      <alignment horizontal="left" vertical="center" wrapText="1" indent="1"/>
    </xf>
    <xf numFmtId="0" fontId="7" fillId="11" borderId="0" xfId="0" applyFont="1" applyFill="1" applyBorder="1" applyAlignment="1">
      <alignment horizontal="left" vertical="center" indent="2"/>
    </xf>
    <xf numFmtId="0" fontId="7" fillId="12" borderId="10" xfId="0" applyFont="1" applyFill="1" applyBorder="1" applyAlignment="1">
      <alignment horizontal="right" vertical="center"/>
    </xf>
    <xf numFmtId="0" fontId="7" fillId="13" borderId="0" xfId="0" applyFont="1" applyFill="1" applyBorder="1" applyAlignment="1">
      <alignment horizontal="left" vertical="center" indent="2"/>
    </xf>
    <xf numFmtId="164" fontId="11" fillId="12" borderId="8" xfId="6" applyNumberFormat="1" applyFont="1" applyFill="1" applyBorder="1" applyAlignment="1">
      <alignment horizontal="right" vertical="center"/>
    </xf>
    <xf numFmtId="0" fontId="16" fillId="0" borderId="0" xfId="3" applyFont="1" applyFill="1" applyBorder="1" applyAlignment="1">
      <alignment horizontal="left" vertical="center"/>
    </xf>
    <xf numFmtId="0" fontId="11" fillId="0" borderId="0" xfId="0" applyFont="1" applyFill="1" applyBorder="1" applyAlignment="1">
      <alignment vertical="center"/>
    </xf>
    <xf numFmtId="0" fontId="11" fillId="0" borderId="0" xfId="0" applyNumberFormat="1" applyFont="1" applyFill="1" applyBorder="1" applyAlignment="1">
      <alignment horizontal="right" vertical="center"/>
    </xf>
    <xf numFmtId="0" fontId="11" fillId="0" borderId="0" xfId="0" applyFont="1" applyFill="1" applyBorder="1" applyAlignment="1">
      <alignment horizontal="right" vertical="center"/>
    </xf>
    <xf numFmtId="0" fontId="7" fillId="3" borderId="9" xfId="5" applyFont="1" applyFill="1" applyBorder="1" applyAlignment="1">
      <alignment horizontal="left" vertical="center" indent="2"/>
    </xf>
    <xf numFmtId="0" fontId="13" fillId="0" borderId="3" xfId="0" applyFont="1" applyFill="1" applyBorder="1" applyAlignment="1">
      <alignment horizontal="center" vertical="center" wrapText="1"/>
    </xf>
    <xf numFmtId="2" fontId="0" fillId="0" borderId="0" xfId="0" applyNumberFormat="1" applyAlignment="1">
      <alignment horizontal="right" vertical="center" indent="1"/>
    </xf>
    <xf numFmtId="0" fontId="25" fillId="0" borderId="14" xfId="3" applyAlignment="1">
      <alignment horizontal="right" vertical="center" wrapText="1" indent="1"/>
    </xf>
    <xf numFmtId="0" fontId="25" fillId="0" borderId="14" xfId="3" applyAlignment="1">
      <alignment horizontal="center" vertical="center"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11" xfId="0" applyBorder="1" applyAlignment="1">
      <alignment horizontal="left" vertical="center" indent="1"/>
    </xf>
    <xf numFmtId="0" fontId="0" fillId="0" borderId="11" xfId="0" applyBorder="1">
      <alignment vertical="center"/>
    </xf>
    <xf numFmtId="1" fontId="0" fillId="0" borderId="11" xfId="0" applyNumberFormat="1" applyBorder="1">
      <alignment vertical="center"/>
    </xf>
    <xf numFmtId="0" fontId="17" fillId="2" borderId="0" xfId="0" applyFont="1" applyFill="1" applyBorder="1" applyAlignment="1">
      <alignment horizontal="left" vertical="center" indent="3"/>
    </xf>
    <xf numFmtId="2" fontId="0" fillId="0" borderId="0" xfId="0" applyNumberFormat="1">
      <alignment vertical="center"/>
    </xf>
    <xf numFmtId="1" fontId="0" fillId="0" borderId="0" xfId="0" applyNumberFormat="1" applyAlignment="1">
      <alignment horizontal="right" vertical="center" indent="1"/>
    </xf>
    <xf numFmtId="1" fontId="0" fillId="0" borderId="0" xfId="0" applyNumberFormat="1">
      <alignment vertical="center"/>
    </xf>
    <xf numFmtId="0" fontId="17" fillId="0" borderId="0" xfId="0" applyFont="1" applyFill="1" applyBorder="1" applyAlignment="1">
      <alignment horizontal="left" vertical="center" indent="3"/>
    </xf>
    <xf numFmtId="0" fontId="17" fillId="2" borderId="12" xfId="0" applyFont="1" applyFill="1" applyBorder="1" applyAlignment="1">
      <alignment horizontal="left" vertical="center" indent="3"/>
    </xf>
    <xf numFmtId="2" fontId="0" fillId="0" borderId="12" xfId="0" applyNumberFormat="1" applyBorder="1">
      <alignment vertical="center"/>
    </xf>
    <xf numFmtId="1" fontId="0" fillId="0" borderId="12" xfId="0" applyNumberFormat="1" applyBorder="1" applyAlignment="1">
      <alignment horizontal="right" vertical="center" indent="1"/>
    </xf>
    <xf numFmtId="1" fontId="0" fillId="0" borderId="12" xfId="0" applyNumberFormat="1" applyBorder="1">
      <alignment vertical="center"/>
    </xf>
    <xf numFmtId="0" fontId="17" fillId="0" borderId="12" xfId="0" applyFont="1" applyFill="1" applyBorder="1" applyAlignment="1">
      <alignment horizontal="left" vertical="center" indent="3"/>
    </xf>
    <xf numFmtId="2" fontId="0" fillId="0" borderId="12" xfId="0" applyNumberFormat="1" applyBorder="1" applyAlignment="1">
      <alignment horizontal="right" vertical="center" indent="1"/>
    </xf>
    <xf numFmtId="167" fontId="0" fillId="0" borderId="0" xfId="7" applyNumberFormat="1" applyFont="1" applyAlignment="1">
      <alignment vertical="center"/>
    </xf>
    <xf numFmtId="167" fontId="0" fillId="0" borderId="0" xfId="7" applyNumberFormat="1" applyFont="1" applyAlignment="1">
      <alignment horizontal="right" vertical="center" indent="1"/>
    </xf>
    <xf numFmtId="44" fontId="0" fillId="0" borderId="0" xfId="7" applyNumberFormat="1" applyFont="1" applyAlignment="1">
      <alignment horizontal="right" vertical="center" indent="1"/>
    </xf>
    <xf numFmtId="2" fontId="0" fillId="0" borderId="0" xfId="0" applyNumberFormat="1" applyBorder="1">
      <alignment vertical="center"/>
    </xf>
    <xf numFmtId="2" fontId="0" fillId="0" borderId="11" xfId="0" applyNumberFormat="1" applyBorder="1">
      <alignment vertical="center"/>
    </xf>
    <xf numFmtId="2" fontId="0" fillId="0" borderId="13" xfId="0" applyNumberFormat="1" applyBorder="1">
      <alignment vertical="center"/>
    </xf>
    <xf numFmtId="0" fontId="0" fillId="0" borderId="13" xfId="0" applyBorder="1">
      <alignment vertical="center"/>
    </xf>
    <xf numFmtId="1" fontId="0" fillId="0" borderId="13" xfId="0" applyNumberFormat="1" applyBorder="1" applyAlignment="1">
      <alignment horizontal="right" vertical="center" indent="1"/>
    </xf>
    <xf numFmtId="164" fontId="0" fillId="0" borderId="12" xfId="0" applyNumberFormat="1" applyBorder="1" applyAlignment="1">
      <alignment horizontal="right" vertical="center" indent="1"/>
    </xf>
    <xf numFmtId="0" fontId="0" fillId="0" borderId="12" xfId="0" applyBorder="1">
      <alignment vertical="center"/>
    </xf>
    <xf numFmtId="0" fontId="0" fillId="0" borderId="0" xfId="0" applyAlignment="1">
      <alignment horizontal="center" vertical="center" wrapText="1"/>
    </xf>
    <xf numFmtId="2" fontId="0" fillId="0" borderId="11" xfId="0" applyNumberFormat="1" applyBorder="1" applyAlignment="1">
      <alignment horizontal="right" vertical="center" indent="1"/>
    </xf>
    <xf numFmtId="164" fontId="0" fillId="0" borderId="11" xfId="0" applyNumberFormat="1" applyBorder="1" applyAlignment="1">
      <alignment horizontal="right" vertical="center" indent="1"/>
    </xf>
    <xf numFmtId="0" fontId="0" fillId="0" borderId="13" xfId="0" applyBorder="1" applyAlignment="1">
      <alignment horizontal="left" vertical="center" indent="1"/>
    </xf>
    <xf numFmtId="2" fontId="0" fillId="0" borderId="13" xfId="0" applyNumberFormat="1" applyBorder="1" applyAlignment="1">
      <alignment horizontal="right" vertical="center" indent="1"/>
    </xf>
    <xf numFmtId="164" fontId="0" fillId="0" borderId="13" xfId="0" applyNumberFormat="1" applyBorder="1" applyAlignment="1">
      <alignment horizontal="right" vertical="center" indent="1"/>
    </xf>
    <xf numFmtId="2" fontId="0" fillId="0" borderId="0" xfId="0" applyNumberFormat="1" applyBorder="1" applyAlignment="1">
      <alignment horizontal="right" vertical="center" indent="1"/>
    </xf>
    <xf numFmtId="164" fontId="0" fillId="0" borderId="0" xfId="0" applyNumberFormat="1" applyBorder="1" applyAlignment="1">
      <alignment horizontal="right" vertical="center" indent="1"/>
    </xf>
    <xf numFmtId="1" fontId="0" fillId="0" borderId="0" xfId="0" applyNumberFormat="1" applyBorder="1" applyAlignment="1">
      <alignment horizontal="right" vertical="center" indent="1"/>
    </xf>
    <xf numFmtId="1" fontId="0" fillId="0" borderId="11" xfId="0" applyNumberFormat="1" applyBorder="1" applyAlignment="1">
      <alignment horizontal="right" vertical="center" indent="1"/>
    </xf>
    <xf numFmtId="0" fontId="19" fillId="2" borderId="13" xfId="0" applyFont="1" applyFill="1" applyBorder="1" applyAlignment="1">
      <alignment horizontal="left" vertical="center" indent="3"/>
    </xf>
    <xf numFmtId="0" fontId="18" fillId="0" borderId="13" xfId="0" applyFont="1" applyFill="1" applyBorder="1" applyAlignment="1">
      <alignment horizontal="left" vertical="center" indent="1"/>
    </xf>
    <xf numFmtId="2" fontId="0" fillId="0" borderId="12" xfId="0" applyNumberFormat="1" applyBorder="1" applyAlignment="1">
      <alignment horizontal="center" vertical="center"/>
    </xf>
    <xf numFmtId="164" fontId="21" fillId="0" borderId="0" xfId="0" applyNumberFormat="1" applyFont="1" applyBorder="1" applyAlignment="1">
      <alignment horizontal="right" vertical="center" indent="1"/>
    </xf>
    <xf numFmtId="0" fontId="26" fillId="2" borderId="0" xfId="0" applyFont="1" applyFill="1" applyBorder="1" applyAlignment="1">
      <alignment horizontal="left" vertical="center" indent="1"/>
    </xf>
    <xf numFmtId="0" fontId="26" fillId="2" borderId="0" xfId="0" applyFont="1" applyFill="1" applyBorder="1">
      <alignment vertical="center"/>
    </xf>
    <xf numFmtId="164" fontId="26" fillId="2" borderId="0" xfId="0" applyNumberFormat="1" applyFont="1" applyFill="1" applyBorder="1" applyAlignment="1">
      <alignment horizontal="right" vertical="center" indent="1"/>
    </xf>
    <xf numFmtId="0" fontId="20" fillId="0" borderId="0" xfId="1" applyFont="1" applyBorder="1" applyAlignment="1">
      <alignment horizontal="left" vertical="center" indent="1"/>
    </xf>
    <xf numFmtId="0" fontId="21" fillId="0" borderId="0" xfId="0" applyFont="1" applyBorder="1">
      <alignment vertical="center"/>
    </xf>
    <xf numFmtId="0" fontId="22" fillId="0" borderId="0" xfId="4" applyFont="1" applyBorder="1" applyAlignment="1">
      <alignment horizontal="right" vertical="center"/>
    </xf>
    <xf numFmtId="0" fontId="23" fillId="0" borderId="0" xfId="4" applyFont="1" applyBorder="1" applyAlignment="1">
      <alignment horizontal="right" vertical="center"/>
    </xf>
    <xf numFmtId="0" fontId="24" fillId="0" borderId="0" xfId="2" applyFont="1" applyBorder="1" applyAlignment="1">
      <alignment vertical="center"/>
    </xf>
    <xf numFmtId="0" fontId="25" fillId="0" borderId="0" xfId="3" applyFont="1" applyBorder="1">
      <alignment horizontal="left" vertical="center" indent="1"/>
    </xf>
    <xf numFmtId="0" fontId="25" fillId="0" borderId="0" xfId="3" applyFont="1" applyBorder="1" applyAlignment="1">
      <alignment horizontal="right" vertical="center" indent="1"/>
    </xf>
    <xf numFmtId="0" fontId="21" fillId="0" borderId="0" xfId="0" applyFont="1" applyBorder="1" applyAlignment="1">
      <alignment horizontal="left" vertical="center" indent="1"/>
    </xf>
    <xf numFmtId="0" fontId="21" fillId="0" borderId="0" xfId="0" applyFont="1" applyBorder="1" applyAlignment="1">
      <alignment horizontal="left" vertical="center"/>
    </xf>
    <xf numFmtId="0" fontId="21" fillId="0" borderId="0" xfId="0" applyFont="1" applyBorder="1" applyAlignment="1">
      <alignment horizontal="left" vertical="center" indent="2"/>
    </xf>
    <xf numFmtId="0" fontId="25" fillId="0" borderId="0" xfId="3" applyFont="1" applyBorder="1" applyAlignment="1">
      <alignment horizontal="left" vertical="center"/>
    </xf>
    <xf numFmtId="0" fontId="21" fillId="0" borderId="0" xfId="0" applyFont="1" applyBorder="1" applyAlignment="1">
      <alignment horizontal="right" vertical="center"/>
    </xf>
    <xf numFmtId="0" fontId="25" fillId="0" borderId="0" xfId="3" applyBorder="1">
      <alignment horizontal="left" vertical="center" indent="1"/>
    </xf>
    <xf numFmtId="0" fontId="29" fillId="0" borderId="0" xfId="4" applyFont="1" applyFill="1" applyBorder="1" applyAlignment="1">
      <alignment vertical="center"/>
    </xf>
    <xf numFmtId="164" fontId="21" fillId="0" borderId="0" xfId="0" applyNumberFormat="1" applyFont="1" applyBorder="1" applyAlignment="1">
      <alignment horizontal="right" vertical="center"/>
    </xf>
    <xf numFmtId="164" fontId="21" fillId="0" borderId="0" xfId="0" applyNumberFormat="1" applyFont="1" applyFill="1" applyBorder="1">
      <alignment vertical="center"/>
    </xf>
    <xf numFmtId="0" fontId="21" fillId="0" borderId="0" xfId="0" applyFont="1" applyBorder="1" applyAlignment="1">
      <alignment horizontal="center" vertical="center"/>
    </xf>
    <xf numFmtId="49" fontId="21" fillId="0" borderId="0" xfId="0" applyNumberFormat="1" applyFont="1" applyBorder="1" applyAlignment="1">
      <alignment horizontal="right" vertical="center" indent="1"/>
    </xf>
    <xf numFmtId="164" fontId="21" fillId="0" borderId="0" xfId="0" applyNumberFormat="1" applyFont="1" applyBorder="1">
      <alignment vertical="center"/>
    </xf>
    <xf numFmtId="0" fontId="31" fillId="0" borderId="0" xfId="0" applyFont="1" applyBorder="1" applyAlignment="1">
      <alignment horizontal="right" vertical="center"/>
    </xf>
    <xf numFmtId="0" fontId="31" fillId="0" borderId="0" xfId="0" applyFont="1" applyBorder="1">
      <alignment vertical="center"/>
    </xf>
    <xf numFmtId="0" fontId="21" fillId="0" borderId="0" xfId="0" applyFont="1" applyBorder="1" applyAlignment="1">
      <alignment horizontal="right" vertical="center" indent="1"/>
    </xf>
    <xf numFmtId="164" fontId="21" fillId="0" borderId="0" xfId="0" applyNumberFormat="1" applyFont="1" applyBorder="1" applyAlignment="1">
      <alignment horizontal="center" vertical="center" wrapText="1"/>
    </xf>
    <xf numFmtId="0" fontId="25" fillId="0" borderId="14" xfId="3" applyAlignment="1">
      <alignment horizontal="left" vertical="center" wrapText="1"/>
    </xf>
    <xf numFmtId="0" fontId="21" fillId="0" borderId="0" xfId="0" applyFont="1" applyBorder="1" applyAlignment="1">
      <alignment vertical="center" wrapText="1"/>
    </xf>
    <xf numFmtId="0" fontId="35" fillId="0" borderId="0" xfId="4" applyFont="1" applyFill="1" applyBorder="1" applyAlignment="1">
      <alignment vertical="center"/>
    </xf>
    <xf numFmtId="0" fontId="34" fillId="0" borderId="0" xfId="4" applyFill="1" applyBorder="1" applyAlignment="1">
      <alignment horizontal="left" vertical="center"/>
    </xf>
    <xf numFmtId="164" fontId="21" fillId="0" borderId="0" xfId="0" applyNumberFormat="1" applyFont="1" applyBorder="1" applyAlignment="1">
      <alignment horizontal="left" vertical="center" indent="1"/>
    </xf>
    <xf numFmtId="0" fontId="21" fillId="15" borderId="0" xfId="0" applyFont="1" applyFill="1" applyBorder="1">
      <alignment vertical="center"/>
    </xf>
    <xf numFmtId="9" fontId="21" fillId="0" borderId="0" xfId="8" applyFont="1" applyBorder="1" applyAlignment="1">
      <alignment vertical="center"/>
    </xf>
    <xf numFmtId="0" fontId="36" fillId="0" borderId="0" xfId="4" applyFont="1" applyFill="1" applyBorder="1" applyAlignment="1">
      <alignment horizontal="left" vertical="center"/>
    </xf>
    <xf numFmtId="0" fontId="30" fillId="0" borderId="0" xfId="4" applyFont="1" applyFill="1" applyBorder="1" applyAlignment="1">
      <alignment horizontal="left" vertical="center"/>
    </xf>
    <xf numFmtId="15" fontId="36" fillId="0" borderId="0" xfId="4" applyNumberFormat="1" applyFont="1" applyFill="1" applyBorder="1" applyAlignment="1">
      <alignment horizontal="left" vertical="center"/>
    </xf>
    <xf numFmtId="9" fontId="21" fillId="0" borderId="0" xfId="0" applyNumberFormat="1" applyFont="1" applyBorder="1">
      <alignment vertical="center"/>
    </xf>
    <xf numFmtId="44" fontId="26" fillId="0" borderId="0" xfId="7" applyFont="1" applyBorder="1" applyAlignment="1">
      <alignment vertical="center"/>
    </xf>
    <xf numFmtId="49" fontId="21" fillId="0" borderId="0" xfId="0" applyNumberFormat="1" applyFont="1" applyBorder="1" applyAlignment="1">
      <alignment horizontal="right" vertical="center" wrapText="1" indent="1"/>
    </xf>
    <xf numFmtId="0" fontId="14" fillId="17" borderId="0" xfId="5" applyFont="1" applyFill="1" applyBorder="1" applyAlignment="1">
      <alignment horizontal="left" vertical="center" indent="1"/>
    </xf>
    <xf numFmtId="166" fontId="15" fillId="18" borderId="8" xfId="6" applyNumberFormat="1" applyFont="1" applyFill="1" applyBorder="1" applyAlignment="1">
      <alignment horizontal="right" vertical="center"/>
    </xf>
    <xf numFmtId="0" fontId="15" fillId="18" borderId="0" xfId="0" applyFont="1" applyFill="1" applyBorder="1" applyAlignment="1">
      <alignment horizontal="right" vertical="center"/>
    </xf>
    <xf numFmtId="0" fontId="13" fillId="18" borderId="0" xfId="0" applyFont="1" applyFill="1" applyBorder="1" applyAlignment="1">
      <alignment horizontal="right" vertical="center"/>
    </xf>
    <xf numFmtId="164" fontId="11" fillId="19" borderId="0" xfId="6" applyNumberFormat="1" applyFont="1" applyFill="1" applyBorder="1" applyAlignment="1">
      <alignment horizontal="right" vertical="center"/>
    </xf>
    <xf numFmtId="164" fontId="11" fillId="20" borderId="0" xfId="6" applyNumberFormat="1" applyFont="1" applyFill="1" applyBorder="1" applyAlignment="1">
      <alignment horizontal="right" vertical="center"/>
    </xf>
    <xf numFmtId="164" fontId="11" fillId="21" borderId="0" xfId="6" applyNumberFormat="1" applyFont="1" applyFill="1" applyBorder="1" applyAlignment="1">
      <alignment horizontal="right" vertical="center"/>
    </xf>
    <xf numFmtId="164" fontId="11" fillId="20" borderId="7" xfId="0" applyNumberFormat="1" applyFont="1" applyFill="1" applyBorder="1" applyAlignment="1">
      <alignment horizontal="right" vertical="center" wrapText="1"/>
    </xf>
    <xf numFmtId="44" fontId="7" fillId="7" borderId="10" xfId="7" applyFont="1" applyFill="1" applyBorder="1" applyAlignment="1">
      <alignment horizontal="right" vertical="center"/>
    </xf>
    <xf numFmtId="44" fontId="11" fillId="7" borderId="8" xfId="7" applyFont="1" applyFill="1" applyBorder="1" applyAlignment="1">
      <alignment horizontal="right" vertical="center"/>
    </xf>
    <xf numFmtId="44" fontId="11" fillId="0" borderId="0" xfId="7" applyFont="1" applyFill="1" applyBorder="1" applyAlignment="1">
      <alignment horizontal="right" vertical="center" indent="1"/>
    </xf>
    <xf numFmtId="44" fontId="11" fillId="8" borderId="0" xfId="7" applyFont="1" applyFill="1" applyBorder="1" applyAlignment="1">
      <alignment horizontal="right" vertical="center"/>
    </xf>
    <xf numFmtId="44" fontId="11" fillId="6" borderId="7" xfId="7" applyFont="1" applyFill="1" applyBorder="1" applyAlignment="1">
      <alignment horizontal="right" vertical="center" wrapText="1"/>
    </xf>
    <xf numFmtId="44" fontId="11" fillId="6" borderId="6" xfId="7" applyFont="1" applyFill="1" applyBorder="1" applyAlignment="1">
      <alignment horizontal="right" vertical="center" wrapText="1"/>
    </xf>
    <xf numFmtId="44" fontId="7" fillId="0" borderId="0" xfId="7" applyFont="1" applyFill="1" applyBorder="1" applyAlignment="1">
      <alignment horizontal="right" vertical="center"/>
    </xf>
    <xf numFmtId="44" fontId="11" fillId="12" borderId="0" xfId="7" applyFont="1" applyFill="1" applyBorder="1" applyAlignment="1">
      <alignment horizontal="right" vertical="center"/>
    </xf>
    <xf numFmtId="44" fontId="11" fillId="14" borderId="6" xfId="7" applyFont="1" applyFill="1" applyBorder="1" applyAlignment="1">
      <alignment horizontal="right" vertical="center" wrapText="1"/>
    </xf>
    <xf numFmtId="44" fontId="7" fillId="0" borderId="0" xfId="7" applyFont="1" applyFill="1" applyBorder="1" applyAlignment="1">
      <alignment horizontal="right" vertical="center" indent="1"/>
    </xf>
    <xf numFmtId="44" fontId="7" fillId="6" borderId="7" xfId="7" applyFont="1" applyFill="1" applyBorder="1" applyAlignment="1">
      <alignment horizontal="right" vertical="center" wrapText="1"/>
    </xf>
    <xf numFmtId="0" fontId="38" fillId="0" borderId="0" xfId="0" applyFont="1" applyFill="1" applyBorder="1">
      <alignment vertical="center"/>
    </xf>
    <xf numFmtId="164" fontId="11" fillId="0" borderId="8" xfId="6" applyNumberFormat="1" applyFont="1" applyFill="1" applyBorder="1" applyAlignment="1">
      <alignment horizontal="right" vertical="center"/>
    </xf>
    <xf numFmtId="164" fontId="11" fillId="6" borderId="6" xfId="7" applyNumberFormat="1" applyFont="1" applyFill="1" applyBorder="1" applyAlignment="1">
      <alignment horizontal="right" vertical="center" wrapText="1"/>
    </xf>
    <xf numFmtId="44" fontId="11" fillId="0" borderId="8" xfId="7" applyFont="1" applyFill="1" applyBorder="1" applyAlignment="1">
      <alignment horizontal="right" vertical="center" indent="1"/>
    </xf>
    <xf numFmtId="0" fontId="14" fillId="21" borderId="0" xfId="5" applyFont="1" applyFill="1" applyBorder="1" applyAlignment="1">
      <alignment horizontal="left" vertical="center" indent="1"/>
    </xf>
    <xf numFmtId="164" fontId="7" fillId="22" borderId="10" xfId="6" applyNumberFormat="1" applyFont="1" applyFill="1" applyBorder="1" applyAlignment="1">
      <alignment horizontal="right" vertical="center"/>
    </xf>
    <xf numFmtId="164" fontId="7" fillId="23" borderId="10" xfId="6" applyNumberFormat="1" applyFont="1" applyFill="1" applyBorder="1" applyAlignment="1">
      <alignment horizontal="right" vertical="center"/>
    </xf>
    <xf numFmtId="164" fontId="39" fillId="24" borderId="10" xfId="6" applyNumberFormat="1" applyFont="1" applyFill="1" applyBorder="1" applyAlignment="1">
      <alignment horizontal="right" vertical="center"/>
    </xf>
    <xf numFmtId="0" fontId="7" fillId="3" borderId="16" xfId="5" applyFont="1" applyFill="1" applyBorder="1" applyAlignment="1">
      <alignment horizontal="left" vertical="center" indent="2"/>
    </xf>
    <xf numFmtId="164" fontId="7" fillId="4" borderId="17" xfId="6" applyNumberFormat="1" applyFont="1" applyFill="1" applyBorder="1" applyAlignment="1">
      <alignment horizontal="right" vertical="center"/>
    </xf>
    <xf numFmtId="164" fontId="7" fillId="7" borderId="17" xfId="6" applyNumberFormat="1" applyFont="1" applyFill="1" applyBorder="1" applyAlignment="1">
      <alignment horizontal="right" vertical="center"/>
    </xf>
    <xf numFmtId="164" fontId="11" fillId="6" borderId="7" xfId="7" applyNumberFormat="1" applyFont="1" applyFill="1" applyBorder="1" applyAlignment="1">
      <alignment horizontal="right" vertical="center" wrapText="1"/>
    </xf>
    <xf numFmtId="164" fontId="21" fillId="0" borderId="0" xfId="0" applyNumberFormat="1" applyFont="1" applyFill="1" applyBorder="1" applyAlignment="1">
      <alignment horizontal="right" vertical="center" indent="1"/>
    </xf>
    <xf numFmtId="0" fontId="47" fillId="29" borderId="0" xfId="0" applyFont="1" applyFill="1" applyBorder="1">
      <alignment vertical="center"/>
    </xf>
    <xf numFmtId="0" fontId="48" fillId="29" borderId="0" xfId="2" applyFont="1" applyFill="1" applyBorder="1" applyAlignment="1">
      <alignment vertical="center"/>
    </xf>
    <xf numFmtId="0" fontId="21" fillId="0" borderId="0" xfId="0" applyFont="1" applyBorder="1" applyAlignment="1">
      <alignment horizontal="center" vertical="center"/>
    </xf>
    <xf numFmtId="0" fontId="8" fillId="0" borderId="1" xfId="2" applyFont="1" applyFill="1" applyBorder="1" applyAlignment="1">
      <alignment horizontal="left" vertical="center"/>
    </xf>
    <xf numFmtId="0" fontId="32" fillId="0" borderId="15" xfId="2" applyFill="1" applyAlignment="1">
      <alignment horizontal="left" vertical="center"/>
    </xf>
    <xf numFmtId="0" fontId="29" fillId="0" borderId="0" xfId="4" applyFont="1" applyFill="1" applyBorder="1" applyAlignment="1">
      <alignment horizontal="left" vertical="center"/>
    </xf>
    <xf numFmtId="0" fontId="20" fillId="0" borderId="0" xfId="1" applyFont="1" applyBorder="1" applyAlignment="1">
      <alignment horizontal="left" vertical="center"/>
    </xf>
    <xf numFmtId="0" fontId="0" fillId="0" borderId="0" xfId="0" applyAlignment="1">
      <alignment horizontal="center" vertical="center"/>
    </xf>
    <xf numFmtId="0" fontId="34" fillId="0" borderId="0" xfId="4" applyAlignment="1">
      <alignment horizontal="center" vertical="center"/>
    </xf>
  </cellXfs>
  <cellStyles count="25">
    <cellStyle name="Amount" xfId="9"/>
    <cellStyle name="Amounts" xfId="17"/>
    <cellStyle name="Comma" xfId="6" builtinId="3"/>
    <cellStyle name="Cost of Loan" xfId="23"/>
    <cellStyle name="Currency" xfId="7" builtinId="4"/>
    <cellStyle name="Date" xfId="12"/>
    <cellStyle name="Frequency Lookup" xfId="24"/>
    <cellStyle name="Heading 1" xfId="2" builtinId="16" customBuiltin="1"/>
    <cellStyle name="Heading 2" xfId="3" builtinId="17" customBuiltin="1"/>
    <cellStyle name="Heading 3" xfId="5" builtinId="18" customBuiltin="1"/>
    <cellStyle name="Heading 4" xfId="4" builtinId="19" customBuiltin="1"/>
    <cellStyle name="Heading 4 Right aligned" xfId="13"/>
    <cellStyle name="Heading Fill" xfId="16"/>
    <cellStyle name="Loan Summary" xfId="10"/>
    <cellStyle name="Loan_Amount" xfId="21"/>
    <cellStyle name="Normal" xfId="0" builtinId="0" customBuiltin="1"/>
    <cellStyle name="Number" xfId="11"/>
    <cellStyle name="Payment comparison table details" xfId="22"/>
    <cellStyle name="Payment Schedule currency" xfId="19"/>
    <cellStyle name="Payment Schedule date" xfId="18"/>
    <cellStyle name="Percent" xfId="8" builtinId="5"/>
    <cellStyle name="Scenario drop down list" xfId="15"/>
    <cellStyle name="Scheduled PMT" xfId="20"/>
    <cellStyle name="Table Amount" xfId="14"/>
    <cellStyle name="Title" xfId="1" builtinId="15" customBuiltin="1"/>
  </cellStyles>
  <dxfs count="344">
    <dxf>
      <numFmt numFmtId="2" formatCode="0.00"/>
      <border diagonalUp="0" diagonalDown="0">
        <left/>
        <right/>
        <top/>
        <bottom style="thin">
          <color indexed="64"/>
        </bottom>
        <vertical/>
        <horizontal/>
      </border>
    </dxf>
    <dxf>
      <numFmt numFmtId="2" formatCode="0.00"/>
      <border diagonalUp="0" diagonalDown="0">
        <left/>
        <right/>
        <top/>
        <bottom style="thin">
          <color indexed="64"/>
        </bottom>
        <vertical/>
        <horizontal/>
      </border>
    </dxf>
    <dxf>
      <numFmt numFmtId="2" formatCode="0.00"/>
      <alignment horizontal="right" vertical="center" textRotation="0" wrapText="0" indent="1" justifyLastLine="0" shrinkToFit="0" readingOrder="0"/>
      <border diagonalUp="0" diagonalDown="0">
        <left/>
        <right/>
        <top/>
        <bottom style="thin">
          <color indexed="64"/>
        </bottom>
        <vertical/>
        <horizontal/>
      </border>
    </dxf>
    <dxf>
      <numFmt numFmtId="2" formatCode="0.00"/>
      <alignment horizontal="right" vertical="center" textRotation="0" wrapText="0" indent="1" justifyLastLine="0" shrinkToFit="0" readingOrder="0"/>
      <border diagonalUp="0" diagonalDown="0">
        <left/>
        <right/>
        <top/>
        <bottom style="thin">
          <color indexed="64"/>
        </bottom>
        <vertical/>
        <horizontal/>
      </border>
    </dxf>
    <dxf>
      <border outline="0">
        <top style="thin">
          <color indexed="64"/>
        </top>
      </border>
    </dxf>
    <dxf>
      <border outline="0">
        <bottom style="thin">
          <color indexed="64"/>
        </bottom>
      </border>
    </dxf>
    <dxf>
      <numFmt numFmtId="2" formatCode="0.00"/>
    </dxf>
    <dxf>
      <numFmt numFmtId="1" formatCode="0"/>
    </dxf>
    <dxf>
      <numFmt numFmtId="1" formatCode="0"/>
    </dxf>
    <dxf>
      <numFmt numFmtId="1" formatCode="0"/>
      <alignment horizontal="right" vertical="center" textRotation="0" wrapText="0" indent="1" justifyLastLine="0" shrinkToFit="0" readingOrder="0"/>
    </dxf>
    <dxf>
      <numFmt numFmtId="1" formatCode="0"/>
      <alignment horizontal="right" vertical="center" textRotation="0" wrapText="0" indent="1" justifyLastLine="0" shrinkToFit="0" readingOrder="0"/>
    </dxf>
    <dxf>
      <numFmt numFmtId="2" formatCode="0.00"/>
    </dxf>
    <dxf>
      <font>
        <b val="0"/>
        <i val="0"/>
        <strike val="0"/>
        <condense val="0"/>
        <extend val="0"/>
        <outline val="0"/>
        <shadow val="0"/>
        <u val="none"/>
        <vertAlign val="baseline"/>
        <sz val="10"/>
        <color theme="1" tint="0.34998626667073579"/>
        <name val="Calibri"/>
        <scheme val="minor"/>
      </font>
      <fill>
        <patternFill patternType="solid">
          <fgColor indexed="64"/>
          <bgColor theme="0" tint="-4.9989318521683403E-2"/>
        </patternFill>
      </fill>
      <alignment horizontal="left" vertical="center" textRotation="0" wrapText="0" indent="3" justifyLastLine="0" shrinkToFit="0" readingOrder="0"/>
    </dxf>
    <dxf>
      <border outline="0">
        <bottom style="thin">
          <color indexed="64"/>
        </bottom>
      </border>
    </dxf>
    <dxf>
      <alignment horizontal="center" vertical="center" textRotation="0" wrapText="0" indent="0" justifyLastLine="0" shrinkToFit="0" readingOrder="0"/>
    </dxf>
    <dxf>
      <numFmt numFmtId="0" formatCode="General"/>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1" indent="0" justifyLastLine="0" shrinkToFit="0" readingOrder="0"/>
    </dxf>
    <dxf>
      <numFmt numFmtId="2" formatCode="0.00"/>
      <alignment horizontal="right" vertical="center" textRotation="0" wrapText="0" indent="1" justifyLastLine="0" shrinkToFit="0" readingOrder="0"/>
    </dxf>
    <dxf>
      <numFmt numFmtId="0" formatCode="General"/>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164" formatCode="&quot;$&quot;#,##0.00"/>
      <alignment horizontal="right" vertical="center" textRotation="0" wrapText="0" indent="1" justifyLastLine="0" shrinkToFit="0" readingOrder="0"/>
    </dxf>
    <dxf>
      <numFmt numFmtId="2" formatCode="0.00"/>
      <alignment horizontal="right" vertical="center" textRotation="0" wrapText="0" indent="1" justifyLastLine="0" shrinkToFit="0" readingOrder="0"/>
    </dxf>
    <dxf>
      <numFmt numFmtId="2" formatCode="0.00"/>
    </dxf>
    <dxf>
      <alignment horizontal="left" vertical="center" textRotation="0" wrapText="0" indent="1" justifyLastLine="0" shrinkToFit="0" readingOrder="0"/>
    </dxf>
    <dxf>
      <alignment horizontal="left" vertical="center" textRotation="0" wrapText="0" 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alignment horizontal="left" vertical="center" textRotation="0" wrapText="0" indent="0" justifyLastLine="0" shrinkToFit="0" readingOrder="0"/>
    </dxf>
    <dxf>
      <font>
        <strike val="0"/>
        <outline val="0"/>
        <shadow val="0"/>
        <u val="none"/>
        <vertAlign val="baseline"/>
        <color rgb="FF004A87"/>
      </font>
    </dxf>
    <dxf>
      <alignment vertical="center" textRotation="0" wrapText="1" indent="0" justifyLastLine="0" shrinkToFit="0" readingOrder="0"/>
    </dxf>
    <dxf>
      <font>
        <b val="0"/>
        <i val="0"/>
        <strike val="0"/>
        <condense val="0"/>
        <extend val="0"/>
        <outline val="0"/>
        <shadow val="0"/>
        <u val="none"/>
        <vertAlign val="baseline"/>
        <sz val="10"/>
        <color rgb="FF004A87"/>
        <name val="Calibri"/>
        <scheme val="minor"/>
      </font>
      <numFmt numFmtId="164" formatCode="&quot;$&quot;#,##0.0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alignment horizontal="lef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alignment horizontal="left" vertical="center" textRotation="0" wrapText="0" indent="1" justifyLastLine="0" shrinkToFit="0" readingOrder="0"/>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strike val="0"/>
        <outline val="0"/>
        <shadow val="0"/>
        <u val="none"/>
        <vertAlign val="baseline"/>
        <color rgb="FF004A87"/>
      </font>
      <fill>
        <patternFill patternType="solid">
          <fgColor indexed="64"/>
          <bgColor theme="0" tint="-4.9989318521683403E-2"/>
        </patternFill>
      </fill>
    </dxf>
    <dxf>
      <numFmt numFmtId="164" formatCode="&quot;$&quot;#,##0.00"/>
    </dxf>
    <dxf>
      <font>
        <b/>
        <strike val="0"/>
        <outline val="0"/>
        <shadow val="0"/>
        <u val="none"/>
        <vertAlign val="baseline"/>
        <color rgb="FF004A87"/>
      </font>
      <fill>
        <patternFill patternType="solid">
          <fgColor indexed="64"/>
          <bgColor theme="0" tint="-4.9989318521683403E-2"/>
        </patternFill>
      </fill>
      <alignment horizontal="left" vertical="center" textRotation="0" wrapText="0" relativeIndent="1" justifyLastLine="0" shrinkToFit="0" readingOrder="0"/>
    </dxf>
    <dxf>
      <font>
        <b/>
        <strike val="0"/>
        <outline val="0"/>
        <shadow val="0"/>
        <u val="none"/>
        <vertAlign val="baseline"/>
        <color rgb="FF004A87"/>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b/>
      </font>
      <fill>
        <patternFill patternType="solid">
          <fgColor indexed="64"/>
          <bgColor theme="0" tint="-4.9989318521683403E-2"/>
        </patternFill>
      </fill>
    </dxf>
    <dxf>
      <font>
        <b/>
        <strike val="0"/>
        <outline val="0"/>
        <shadow val="0"/>
        <u val="none"/>
        <vertAlign val="baseline"/>
        <color rgb="FF004A87"/>
      </font>
      <numFmt numFmtId="164" formatCode="&quot;$&quot;#,##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strike val="0"/>
        <outline val="0"/>
        <shadow val="0"/>
        <u val="none"/>
        <vertAlign val="baseline"/>
        <color rgb="FF004A87"/>
      </font>
      <fill>
        <patternFill patternType="solid">
          <fgColor indexed="64"/>
          <bgColor theme="0" tint="-4.9989318521683403E-2"/>
        </patternFill>
      </fill>
    </dxf>
    <dxf>
      <numFmt numFmtId="164" formatCode="&quot;$&quot;#,##0.00"/>
    </dxf>
    <dxf>
      <font>
        <b/>
        <strike val="0"/>
        <outline val="0"/>
        <shadow val="0"/>
        <u val="none"/>
        <vertAlign val="baseline"/>
        <color rgb="FF004A87"/>
      </font>
      <fill>
        <patternFill patternType="solid">
          <fgColor indexed="64"/>
          <bgColor theme="0" tint="-4.9989318521683403E-2"/>
        </patternFill>
      </fill>
      <alignment horizontal="left" vertical="center" textRotation="0" wrapText="0" relativeIndent="1" justifyLastLine="0" shrinkToFit="0" readingOrder="0"/>
    </dxf>
    <dxf>
      <font>
        <b/>
        <strike val="0"/>
        <outline val="0"/>
        <shadow val="0"/>
        <u val="none"/>
        <vertAlign val="baseline"/>
        <color rgb="FF004A87"/>
      </font>
      <fill>
        <patternFill patternType="solid">
          <fgColor indexed="64"/>
          <bgColor theme="0" tint="-4.9989318521683403E-2"/>
        </patternFill>
      </fill>
    </dxf>
    <dxf>
      <font>
        <b/>
        <strike val="0"/>
        <outline val="0"/>
        <shadow val="0"/>
        <u val="none"/>
        <vertAlign val="baseline"/>
        <color rgb="FF004A87"/>
      </font>
      <fill>
        <patternFill patternType="solid">
          <fgColor indexed="64"/>
          <bgColor theme="0" tint="-4.9989318521683403E-2"/>
        </patternFill>
      </fill>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numFmt numFmtId="164" formatCode="&quot;$&quot;#,##0.00"/>
      <alignment horizontal="right" vertical="center" textRotation="0" wrapText="0" 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alignment horizontal="left" vertical="center" textRotation="0" wrapText="0" indent="1" justifyLastLine="0" shrinkToFit="0" readingOrder="0"/>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numFmt numFmtId="164" formatCode="&quot;$&quot;#,##0.00"/>
      <alignment horizontal="right" vertical="center" textRotation="0" wrapText="0" indent="1" justifyLastLine="0" shrinkToFit="0" readingOrder="0"/>
      <border diagonalUp="0" diagonalDown="0" outline="0">
        <left/>
        <right/>
        <top/>
        <bottom/>
      </border>
    </dxf>
    <dxf>
      <font>
        <strike val="0"/>
        <outline val="0"/>
        <shadow val="0"/>
        <u val="none"/>
        <vertAlign val="baseline"/>
        <color rgb="FF004A87"/>
      </font>
      <numFmt numFmtId="164" formatCode="&quot;$&quot;#,##0.00"/>
      <alignment horizontal="right" vertical="center" textRotation="0" wrapText="0" indent="1" justifyLastLine="0" shrinkToFit="0" readingOrder="0"/>
    </dxf>
    <dxf>
      <font>
        <b val="0"/>
        <i val="0"/>
        <strike val="0"/>
        <condense val="0"/>
        <extend val="0"/>
        <outline val="0"/>
        <shadow val="0"/>
        <u val="none"/>
        <vertAlign val="baseline"/>
        <sz val="10"/>
        <color rgb="FF004A87"/>
        <name val="Calibri"/>
        <scheme val="minor"/>
      </font>
      <border diagonalUp="0" diagonalDown="0" outline="0">
        <left/>
        <right/>
        <top/>
        <bottom/>
      </border>
    </dxf>
    <dxf>
      <font>
        <strike val="0"/>
        <outline val="0"/>
        <shadow val="0"/>
        <u val="none"/>
        <vertAlign val="baseline"/>
        <color rgb="FF004A87"/>
      </font>
    </dxf>
    <dxf>
      <font>
        <b val="0"/>
        <i val="0"/>
        <strike val="0"/>
        <condense val="0"/>
        <extend val="0"/>
        <outline val="0"/>
        <shadow val="0"/>
        <u val="none"/>
        <vertAlign val="baseline"/>
        <sz val="10"/>
        <color rgb="FF004A87"/>
        <name val="Calibri"/>
        <scheme val="minor"/>
      </font>
      <alignment horizontal="left" vertical="center" textRotation="0" wrapText="0" indent="1" justifyLastLine="0" shrinkToFit="0" readingOrder="0"/>
      <border diagonalUp="0" diagonalDown="0" outline="0">
        <left/>
        <right/>
        <top/>
        <bottom/>
      </border>
    </dxf>
    <dxf>
      <font>
        <strike val="0"/>
        <outline val="0"/>
        <shadow val="0"/>
        <u val="none"/>
        <vertAlign val="baseline"/>
        <color rgb="FF004A87"/>
      </font>
      <alignment horizontal="left" vertical="center" textRotation="0" wrapText="0" relativeIndent="1" justifyLastLine="0" shrinkToFit="0" readingOrder="0"/>
    </dxf>
    <dxf>
      <font>
        <strike val="0"/>
        <outline val="0"/>
        <shadow val="0"/>
        <u val="none"/>
        <vertAlign val="baseline"/>
        <color rgb="FF004A87"/>
      </font>
    </dxf>
    <dxf>
      <font>
        <strike val="0"/>
        <outline val="0"/>
        <shadow val="0"/>
        <u val="none"/>
        <vertAlign val="baseline"/>
        <color rgb="FF004A87"/>
      </font>
    </dxf>
    <dxf>
      <font>
        <strike val="0"/>
        <outline val="0"/>
        <shadow val="0"/>
        <u val="none"/>
        <vertAlign val="baseline"/>
        <color rgb="FF004A87"/>
      </font>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24994659260841701"/>
      </font>
      <fill>
        <patternFill patternType="none">
          <fgColor indexed="64"/>
          <bgColor auto="1"/>
        </patternFill>
      </fill>
      <border diagonalUp="0" diagonalDown="0">
        <left/>
        <right/>
        <top style="medium">
          <color theme="4" tint="0.59996337778862885"/>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
      <font>
        <b val="0"/>
        <i val="0"/>
        <color theme="0"/>
      </font>
      <fill>
        <patternFill>
          <bgColor theme="4" tint="0.79998168889431442"/>
        </patternFill>
      </fill>
    </dxf>
    <dxf>
      <font>
        <b val="0"/>
        <i val="0"/>
        <color theme="3"/>
      </font>
      <fill>
        <patternFill>
          <bgColor theme="5" tint="0.79998168889431442"/>
        </patternFill>
      </fill>
    </dxf>
    <dxf>
      <font>
        <b val="0"/>
        <i val="0"/>
        <color theme="3"/>
      </font>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3"/>
      </font>
      <fill>
        <patternFill patternType="none">
          <bgColor auto="1"/>
        </patternFill>
      </fill>
    </dxf>
    <dxf>
      <font>
        <b val="0"/>
        <i val="0"/>
        <color theme="3" tint="-0.24994659260841701"/>
      </font>
      <fill>
        <patternFill>
          <bgColor theme="0" tint="-4.9989318521683403E-2"/>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
      <fill>
        <patternFill>
          <bgColor theme="0" tint="-4.9989318521683403E-2"/>
        </patternFill>
      </fill>
    </dxf>
    <dxf>
      <font>
        <b/>
        <i val="0"/>
        <color theme="0"/>
      </font>
      <fill>
        <patternFill>
          <bgColor theme="3"/>
        </patternFill>
      </fill>
      <border diagonalUp="0" diagonalDown="0">
        <left/>
        <right/>
        <top/>
        <bottom/>
        <vertical/>
        <horizontal/>
      </border>
    </dxf>
    <dxf>
      <font>
        <b val="0"/>
        <i val="0"/>
        <color theme="0"/>
      </font>
      <fill>
        <patternFill patternType="solid">
          <bgColor theme="3"/>
        </patternFill>
      </fill>
    </dxf>
    <dxf>
      <font>
        <b val="0"/>
        <i val="0"/>
        <color theme="3"/>
      </font>
      <fill>
        <patternFill patternType="none">
          <bgColor auto="1"/>
        </patternFill>
      </fill>
    </dxf>
    <dxf>
      <fill>
        <patternFill>
          <bgColor theme="0" tint="-4.9989318521683403E-2"/>
        </patternFill>
      </fill>
    </dxf>
    <dxf>
      <font>
        <b/>
        <color theme="1"/>
      </font>
    </dxf>
    <dxf>
      <font>
        <b/>
        <color theme="1"/>
      </font>
    </dxf>
    <dxf>
      <font>
        <b/>
        <color theme="1"/>
      </font>
      <border>
        <top style="double">
          <color theme="3"/>
        </top>
      </border>
    </dxf>
    <dxf>
      <font>
        <b/>
        <color theme="0"/>
      </font>
      <fill>
        <patternFill patternType="solid">
          <fgColor theme="7"/>
          <bgColor theme="3"/>
        </patternFill>
      </fill>
      <border diagonalUp="0" diagonalDown="0">
        <left/>
        <right/>
        <top/>
        <bottom/>
        <vertical/>
        <horizontal/>
      </border>
    </dxf>
    <dxf>
      <font>
        <color theme="3"/>
      </font>
    </dxf>
  </dxfs>
  <tableStyles count="5" defaultTableStyle="Startup Expenses" defaultPivotStyle="PivotStyleLight16">
    <tableStyle name="Loan Calculator Data" pivot="0" count="6">
      <tableStyleElement type="wholeTable" dxfId="343"/>
      <tableStyleElement type="headerRow" dxfId="342"/>
      <tableStyleElement type="totalRow" dxfId="341"/>
      <tableStyleElement type="firstColumn" dxfId="340"/>
      <tableStyleElement type="lastColumn" dxfId="339"/>
      <tableStyleElement type="secondRowStripe" dxfId="338"/>
    </tableStyle>
    <tableStyle name="Loan Calculator Data 2" pivot="0" count="4">
      <tableStyleElement type="wholeTable" dxfId="337"/>
      <tableStyleElement type="headerRow" dxfId="336"/>
      <tableStyleElement type="totalRow" dxfId="335"/>
      <tableStyleElement type="secondRowStripe" dxfId="334"/>
    </tableStyle>
    <tableStyle name="Loan Calculator Data 3" pivot="0" count="4">
      <tableStyleElement type="wholeTable" dxfId="333"/>
      <tableStyleElement type="headerRow" dxfId="332"/>
      <tableStyleElement type="totalRow" dxfId="331"/>
      <tableStyleElement type="secondRowStripe" dxfId="330"/>
    </tableStyle>
    <tableStyle name="Payment tables" pivot="0" count="6">
      <tableStyleElement type="wholeTable" dxfId="329"/>
      <tableStyleElement type="headerRow" dxfId="328"/>
      <tableStyleElement type="totalRow" dxfId="327"/>
      <tableStyleElement type="firstColumn" dxfId="326"/>
      <tableStyleElement type="lastColumn" dxfId="325"/>
      <tableStyleElement type="secondColumnStripe" dxfId="324"/>
    </tableStyle>
    <tableStyle name="Startup Expenses" pivot="0" count="6">
      <tableStyleElement type="wholeTable" dxfId="323"/>
      <tableStyleElement type="headerRow" dxfId="322"/>
      <tableStyleElement type="totalRow" dxfId="321"/>
      <tableStyleElement type="lastColumn" dxfId="320"/>
      <tableStyleElement type="secondRowStripe" dxfId="319"/>
      <tableStyleElement type="lastTotalCell" dxfId="318"/>
    </tableStyle>
  </tableStyles>
  <colors>
    <mruColors>
      <color rgb="FF6699FF"/>
      <color rgb="FF004A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9524</xdr:colOff>
      <xdr:row>1</xdr:row>
      <xdr:rowOff>38099</xdr:rowOff>
    </xdr:from>
    <xdr:to>
      <xdr:col>7</xdr:col>
      <xdr:colOff>847724</xdr:colOff>
      <xdr:row>8</xdr:row>
      <xdr:rowOff>9525</xdr:rowOff>
    </xdr:to>
    <xdr:sp macro="" textlink="">
      <xdr:nvSpPr>
        <xdr:cNvPr id="3" name="Note 1" descr="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10;&#10;BEGIN BY ESTIMATING EXPENSES&#10;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 title="A NOTE BEFORE USING THIS WORKSHEET"/>
        <xdr:cNvSpPr/>
      </xdr:nvSpPr>
      <xdr:spPr>
        <a:xfrm>
          <a:off x="180974" y="561974"/>
          <a:ext cx="10315575" cy="1838326"/>
        </a:xfrm>
        <a:prstGeom prst="rect">
          <a:avLst/>
        </a:prstGeom>
        <a:solidFill>
          <a:schemeClr val="bg1"/>
        </a:solid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Ins="91440" bIns="91440" rtlCol="0" anchor="ctr"/>
        <a:lstStyle/>
        <a:p>
          <a:pPr marL="0" indent="0" rtl="0">
            <a:spcAft>
              <a:spcPts val="300"/>
            </a:spcAft>
          </a:pPr>
          <a:r>
            <a:rPr lang="en-US" sz="1000" b="0" i="0" spc="40" baseline="0">
              <a:solidFill>
                <a:srgbClr val="004A87"/>
              </a:solidFill>
              <a:effectLst/>
              <a:latin typeface="+mj-lt"/>
              <a:ea typeface="+mn-ea"/>
              <a:cs typeface="+mn-cs"/>
            </a:rPr>
            <a:t>A NOTE BEFORE USING THIS WORKSHEET</a:t>
          </a:r>
        </a:p>
        <a:p>
          <a:pPr rtl="0">
            <a:lnSpc>
              <a:spcPct val="120000"/>
            </a:lnSpc>
          </a:pPr>
          <a:r>
            <a:rPr lang="en-US" sz="900" b="0" i="0" spc="30" baseline="0">
              <a:solidFill>
                <a:srgbClr val="004A87"/>
              </a:solidFill>
              <a:effectLst/>
              <a:latin typeface="+mn-lt"/>
              <a:ea typeface="+mn-ea"/>
              <a:cs typeface="+mn-cs"/>
            </a:rPr>
            <a:t>Nearly everyone who has ever started a business has underestimated costs and then faced the danger of running with inadequate capital reserves. The key to avoiding this pitfall is to adopt a rigorous approach to your research and planning. Our Startup Expenses template will guide you through the process</a:t>
          </a:r>
          <a:r>
            <a:rPr lang="en-US" sz="900" b="0" i="0" spc="40" baseline="0">
              <a:solidFill>
                <a:srgbClr val="004A87"/>
              </a:solidFill>
              <a:effectLst/>
              <a:latin typeface="+mn-lt"/>
              <a:ea typeface="+mn-ea"/>
              <a:cs typeface="+mn-cs"/>
            </a:rPr>
            <a:t>.</a:t>
          </a:r>
          <a:endParaRPr lang="en-US" sz="900" spc="40">
            <a:solidFill>
              <a:srgbClr val="004A87"/>
            </a:solidFill>
            <a:effectLst/>
            <a:latin typeface="+mn-lt"/>
          </a:endParaRPr>
        </a:p>
        <a:p>
          <a:pPr rtl="0"/>
          <a:endParaRPr lang="en-US" sz="1050" b="0" i="0" spc="20" baseline="0">
            <a:solidFill>
              <a:srgbClr val="004A87"/>
            </a:solidFill>
            <a:effectLst/>
            <a:latin typeface="+mn-lt"/>
            <a:ea typeface="+mn-ea"/>
            <a:cs typeface="+mn-cs"/>
          </a:endParaRPr>
        </a:p>
        <a:p>
          <a:pPr marL="0" indent="0" rtl="0">
            <a:spcAft>
              <a:spcPts val="300"/>
            </a:spcAft>
          </a:pPr>
          <a:r>
            <a:rPr lang="en-US" sz="1000" b="0" i="0" spc="40" baseline="0">
              <a:solidFill>
                <a:srgbClr val="004A87"/>
              </a:solidFill>
              <a:effectLst/>
              <a:latin typeface="+mj-lt"/>
              <a:ea typeface="+mn-ea"/>
              <a:cs typeface="+mn-cs"/>
            </a:rPr>
            <a:t>BEGIN BY ESTIMATING EXPENSES</a:t>
          </a:r>
        </a:p>
        <a:p>
          <a:pPr marL="0" indent="0" rtl="0">
            <a:lnSpc>
              <a:spcPct val="120000"/>
            </a:lnSpc>
          </a:pPr>
          <a:r>
            <a:rPr lang="en-US" sz="900" b="0" i="0" spc="30" baseline="0">
              <a:solidFill>
                <a:srgbClr val="004A87"/>
              </a:solidFill>
              <a:effectLst/>
              <a:latin typeface="+mn-lt"/>
              <a:ea typeface="+mn-ea"/>
              <a:cs typeface="+mn-cs"/>
            </a:rPr>
            <a:t>What will it cost you to get your business up and running?  The key to accuracy here is attention to detail. For each category of expense, draw up a list of everything you will need to purchase. This will include both tangible assets (for example, equipment, inventory) and services (for example, remodeling, insurance). Then determine where you might purchase these goods or services. Research more than one vendor; i.e.: comparison shop. Do not look at price alone; terms of payment, delivery, reliability, and service are also important.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oan%20amortization%20schedule(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oan%20comparison%20calculator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aron/Dropbox%20(MCAC)/MCAC%20Share/Trisha%20Purdon/Economic%20Development/Small%20Business%20Loans%20(1)/Dirtys%20Tavern%20&amp;%20Tanning%20Salon/Loan%20ammortization%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chedule"/>
      <sheetName val="Loan amortization schedule(3)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Comparison"/>
      <sheetName val="Payment Schedule"/>
      <sheetName val="Loan Calculator Data"/>
      <sheetName val="Loan comparison calculator1"/>
    </sheetNames>
    <sheetDataSet>
      <sheetData sheetId="0" refreshError="1"/>
      <sheetData sheetId="1" refreshError="1">
        <row r="5">
          <cell r="E5">
            <v>43181</v>
          </cell>
        </row>
        <row r="6">
          <cell r="I6">
            <v>120</v>
          </cell>
        </row>
        <row r="7">
          <cell r="E7">
            <v>30000</v>
          </cell>
        </row>
        <row r="8">
          <cell r="E8">
            <v>10</v>
          </cell>
        </row>
        <row r="10">
          <cell r="E10">
            <v>2.5000000000000001E-2</v>
          </cell>
        </row>
        <row r="13">
          <cell r="B13">
            <v>1</v>
          </cell>
          <cell r="C13">
            <v>43181</v>
          </cell>
          <cell r="D13">
            <v>30000</v>
          </cell>
          <cell r="E13">
            <v>282.80970511189372</v>
          </cell>
          <cell r="F13">
            <v>0</v>
          </cell>
          <cell r="G13">
            <v>282.80970511189372</v>
          </cell>
          <cell r="H13">
            <v>220.30970511189372</v>
          </cell>
          <cell r="I13">
            <v>62.5</v>
          </cell>
          <cell r="J13">
            <v>29779.690294888107</v>
          </cell>
          <cell r="K13">
            <v>62.5</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Record"/>
      <sheetName val="Loan Calculator Data"/>
      <sheetName val="Payment Comparison"/>
      <sheetName val="Payment Schedule"/>
      <sheetName val="Sheet1"/>
    </sheetNames>
    <sheetDataSet>
      <sheetData sheetId="0"/>
      <sheetData sheetId="1"/>
      <sheetData sheetId="2">
        <row r="4">
          <cell r="B4">
            <v>40000</v>
          </cell>
          <cell r="C4" t="str">
            <v>SCENARIO 1</v>
          </cell>
          <cell r="D4" t="str">
            <v>SCENARIO 2</v>
          </cell>
          <cell r="E4" t="str">
            <v>SCENARIO 3</v>
          </cell>
        </row>
        <row r="5">
          <cell r="B5" t="str">
            <v>LOAN PERIOD IN YEARS</v>
          </cell>
          <cell r="C5">
            <v>5</v>
          </cell>
          <cell r="D5">
            <v>10</v>
          </cell>
          <cell r="E5">
            <v>7</v>
          </cell>
        </row>
        <row r="6">
          <cell r="B6" t="str">
            <v>PAYMENT FREQUENCY</v>
          </cell>
          <cell r="C6" t="str">
            <v>Monthly</v>
          </cell>
          <cell r="D6" t="str">
            <v>Monthly</v>
          </cell>
          <cell r="E6" t="str">
            <v>Monthly</v>
          </cell>
        </row>
        <row r="7">
          <cell r="B7" t="str">
            <v>ANNUAL INTEREST RATE</v>
          </cell>
          <cell r="C7">
            <v>2.5000000000000001E-2</v>
          </cell>
          <cell r="D7">
            <v>2.75E-2</v>
          </cell>
          <cell r="E7">
            <v>2.75E-2</v>
          </cell>
        </row>
        <row r="8">
          <cell r="B8" t="str">
            <v>SCHEDULED PAYMENT</v>
          </cell>
          <cell r="C8">
            <v>709.89446421921105</v>
          </cell>
          <cell r="D8">
            <v>381.64412252478456</v>
          </cell>
          <cell r="E8">
            <v>524.03713576071721</v>
          </cell>
        </row>
        <row r="9">
          <cell r="B9" t="str">
            <v>TOTAL PAYMENTS</v>
          </cell>
          <cell r="C9">
            <v>60</v>
          </cell>
          <cell r="D9">
            <v>120</v>
          </cell>
          <cell r="E9">
            <v>84</v>
          </cell>
        </row>
        <row r="10">
          <cell r="B10" t="str">
            <v>TOTAL INTEREST</v>
          </cell>
          <cell r="C10">
            <v>2593.6678531526632</v>
          </cell>
          <cell r="D10">
            <v>5797.2947029741481</v>
          </cell>
          <cell r="E10">
            <v>4019.1194039002439</v>
          </cell>
        </row>
        <row r="11">
          <cell r="B11" t="str">
            <v>COST OF LOAN</v>
          </cell>
          <cell r="C11">
            <v>42593.667853152663</v>
          </cell>
          <cell r="D11">
            <v>45797.294702974148</v>
          </cell>
          <cell r="E11">
            <v>44019.119403900244</v>
          </cell>
        </row>
      </sheetData>
      <sheetData sheetId="3"/>
      <sheetData sheetId="4"/>
    </sheetDataSet>
  </externalBook>
</externalLink>
</file>

<file path=xl/tables/table1.xml><?xml version="1.0" encoding="utf-8"?>
<table xmlns="http://schemas.openxmlformats.org/spreadsheetml/2006/main" id="1" name="tblOwnersInvestments" displayName="tblOwnersInvestments" ref="B80:H85" totalsRowCount="1" headerRowDxfId="317" dataDxfId="316" totalsRowDxfId="315">
  <tableColumns count="7">
    <tableColumn id="1" name="OWNERS' INVESTMENT (NAME &amp; OWNERSHIP %)" totalsRowLabel="Total" dataDxfId="314" totalsRowDxfId="313"/>
    <tableColumn id="3" name=" " dataDxfId="312" totalsRowDxfId="311"/>
    <tableColumn id="2" name="YEAR 1" totalsRowFunction="sum" dataDxfId="310" totalsRowDxfId="309"/>
    <tableColumn id="4" name="YEAR 2" dataDxfId="308" totalsRowDxfId="307"/>
    <tableColumn id="5" name="YEAR 3" dataDxfId="306" totalsRowDxfId="305"/>
    <tableColumn id="6" name="YEAR 4" dataDxfId="304" totalsRowDxfId="303"/>
    <tableColumn id="7" name="YEAR 5" dataDxfId="302" totalsRowDxfId="301"/>
  </tableColumns>
  <tableStyleInfo name="Startup Expenses" showFirstColumn="0" showLastColumn="1" showRowStripes="1" showColumnStripes="0"/>
  <extLst>
    <ext xmlns:x14="http://schemas.microsoft.com/office/spreadsheetml/2009/9/main" uri="{504A1905-F514-4f6f-8877-14C23A59335A}">
      <x14:table altText="Table" altTextSummary="Owners' investments table with amount."/>
    </ext>
  </extLst>
</table>
</file>

<file path=xl/tables/table10.xml><?xml version="1.0" encoding="utf-8"?>
<table xmlns="http://schemas.openxmlformats.org/spreadsheetml/2006/main" id="12" name="tblWorkingCapital" displayName="tblWorkingCapital" ref="B68:H68" headerRowCount="0" totalsRowShown="0" headerRowDxfId="166" dataDxfId="165">
  <tableColumns count="7">
    <tableColumn id="1" name="Column1" dataDxfId="164"/>
    <tableColumn id="2" name=" " headerRowDxfId="163" dataDxfId="162"/>
    <tableColumn id="3" name="  " headerRowDxfId="161" dataDxfId="160"/>
    <tableColumn id="4" name="Column2" headerRowDxfId="159" dataDxfId="158"/>
    <tableColumn id="5" name="Column3" headerRowDxfId="157" dataDxfId="156"/>
    <tableColumn id="6" name="Column4" headerRowDxfId="155" dataDxfId="154"/>
    <tableColumn id="7" name="Column5" headerRowDxfId="153" dataDxfId="152"/>
  </tableColumns>
  <tableStyleInfo name="Startup Expenses" showFirstColumn="0" showLastColumn="0" showRowStripes="1" showColumnStripes="0"/>
  <extLst>
    <ext xmlns:x14="http://schemas.microsoft.com/office/spreadsheetml/2009/9/main" uri="{504A1905-F514-4f6f-8877-14C23A59335A}">
      <x14:table altText="Table" altTextSummary="Working capital table with amount."/>
    </ext>
  </extLst>
</table>
</file>

<file path=xl/tables/table11.xml><?xml version="1.0" encoding="utf-8"?>
<table xmlns="http://schemas.openxmlformats.org/spreadsheetml/2006/main" id="14" name="tblCollateral" displayName="tblCollateral" ref="B131:D136" totalsRowCount="1" headerRowDxfId="151" dataDxfId="150" totalsRowDxfId="149">
  <tableColumns count="3">
    <tableColumn id="1" name="COLLATERAL FOR LOANS" totalsRowLabel="Total" dataDxfId="148" totalsRowDxfId="147"/>
    <tableColumn id="3" name="DESCRIPTION" dataDxfId="146" totalsRowDxfId="145"/>
    <tableColumn id="2" name="VALUE" totalsRowFunction="sum" dataDxfId="144" totalsRowDxfId="143"/>
  </tableColumns>
  <tableStyleInfo name="Startup Expenses" showFirstColumn="0" showLastColumn="0" showRowStripes="1" showColumnStripes="0"/>
  <extLst>
    <ext xmlns:x14="http://schemas.microsoft.com/office/spreadsheetml/2009/9/main" uri="{504A1905-F514-4f6f-8877-14C23A59335A}">
      <x14:table altText="Table" altTextSummary="Collateral for loans table with amount."/>
    </ext>
  </extLst>
</table>
</file>

<file path=xl/tables/table12.xml><?xml version="1.0" encoding="utf-8"?>
<table xmlns="http://schemas.openxmlformats.org/spreadsheetml/2006/main" id="15" name="tblOwners" displayName="tblOwners" ref="B138:D141" totalsRowShown="0" headerRowDxfId="142" dataDxfId="141">
  <tableColumns count="3">
    <tableColumn id="1" name="OWNERS" dataDxfId="140"/>
    <tableColumn id="3" name=" " dataDxfId="139"/>
    <tableColumn id="2" name="  " dataDxfId="138"/>
  </tableColumns>
  <tableStyleInfo name="Startup Expenses" showFirstColumn="0" showLastColumn="0" showRowStripes="1" showColumnStripes="0"/>
  <extLst>
    <ext xmlns:x14="http://schemas.microsoft.com/office/spreadsheetml/2009/9/main" uri="{504A1905-F514-4f6f-8877-14C23A59335A}">
      <x14:table altText="Table" altTextSummary="Owners table with amount."/>
    </ext>
  </extLst>
</table>
</file>

<file path=xl/tables/table13.xml><?xml version="1.0" encoding="utf-8"?>
<table xmlns="http://schemas.openxmlformats.org/spreadsheetml/2006/main" id="16" name="tblGuarantors" displayName="tblGuarantors" ref="B143:D146" totalsRowShown="0" headerRowDxfId="137" dataDxfId="136">
  <tableColumns count="3">
    <tableColumn id="1" name="LOAN GUARANTORS (OTHER THAN OWNERS)" dataDxfId="135"/>
    <tableColumn id="5" name=" " dataDxfId="134"/>
    <tableColumn id="4" name="  " dataDxfId="133"/>
  </tableColumns>
  <tableStyleInfo name="Startup Expenses" showFirstColumn="0" showLastColumn="0" showRowStripes="1" showColumnStripes="0"/>
  <extLst>
    <ext xmlns:x14="http://schemas.microsoft.com/office/spreadsheetml/2009/9/main" uri="{504A1905-F514-4f6f-8877-14C23A59335A}">
      <x14:table altText="Table" altTextSummary="Loan Guarantors table with amount."/>
    </ext>
  </extLst>
</table>
</file>

<file path=xl/tables/table14.xml><?xml version="1.0" encoding="utf-8"?>
<table xmlns="http://schemas.openxmlformats.org/spreadsheetml/2006/main" id="2" name="tblBankLoans" displayName="tblBankLoans" ref="B87:H92" totalsRowCount="1" headerRowDxfId="132" dataDxfId="131" totalsRowDxfId="130">
  <tableColumns count="7">
    <tableColumn id="1" name="LOANS" totalsRowLabel="Total" dataDxfId="129" totalsRowDxfId="128"/>
    <tableColumn id="3" name=" " dataDxfId="127" totalsRowDxfId="126"/>
    <tableColumn id="2" name="YEAR 1" totalsRowFunction="sum" dataDxfId="125" totalsRowDxfId="124"/>
    <tableColumn id="4" name="YEAR 2" dataDxfId="123" totalsRowDxfId="122"/>
    <tableColumn id="5" name="YEAR 3" dataDxfId="121" totalsRowDxfId="120"/>
    <tableColumn id="6" name="YEAR 4" dataDxfId="119" totalsRowDxfId="118"/>
    <tableColumn id="7" name="YEAR 5" dataDxfId="117" totalsRowDxfId="116"/>
  </tableColumns>
  <tableStyleInfo name="Startup Expenses" showFirstColumn="0" showLastColumn="1" showRowStripes="1" showColumnStripes="0"/>
  <extLst>
    <ext xmlns:x14="http://schemas.microsoft.com/office/spreadsheetml/2009/9/main" uri="{504A1905-F514-4f6f-8877-14C23A59335A}">
      <x14:table altText="Table" altTextSummary="Bank loans table with amount."/>
    </ext>
  </extLst>
</table>
</file>

<file path=xl/tables/table15.xml><?xml version="1.0" encoding="utf-8"?>
<table xmlns="http://schemas.openxmlformats.org/spreadsheetml/2006/main" id="3" name="tblOtherLoans" displayName="tblOtherLoans" ref="B94:H106" totalsRowCount="1" headerRowDxfId="115" dataDxfId="114" totalsRowDxfId="113">
  <tableColumns count="7">
    <tableColumn id="1" name="PUBLIC LOANS" totalsRowLabel="Total" dataDxfId="112" totalsRowDxfId="111"/>
    <tableColumn id="3" name=" " dataDxfId="110" totalsRowDxfId="109"/>
    <tableColumn id="2" name="YEAR 1" totalsRowFunction="sum" dataDxfId="108" totalsRowDxfId="107">
      <calculatedColumnFormula>D70*0.6</calculatedColumnFormula>
    </tableColumn>
    <tableColumn id="4" name="YEAR 2" dataDxfId="106" totalsRowDxfId="105"/>
    <tableColumn id="5" name="YEAR 3" dataDxfId="104" totalsRowDxfId="103"/>
    <tableColumn id="6" name="YEAR 4" dataDxfId="102" totalsRowDxfId="101"/>
    <tableColumn id="7" name="YEAR 5" dataDxfId="100" totalsRowDxfId="99"/>
  </tableColumns>
  <tableStyleInfo name="Startup Expenses" showFirstColumn="0" showLastColumn="1" showRowStripes="1" showColumnStripes="0"/>
  <extLst>
    <ext xmlns:x14="http://schemas.microsoft.com/office/spreadsheetml/2009/9/main" uri="{504A1905-F514-4f6f-8877-14C23A59335A}">
      <x14:table altText="Table" altTextSummary="Other loans table with amount."/>
    </ext>
  </extLst>
</table>
</file>

<file path=xl/tables/table16.xml><?xml version="1.0" encoding="utf-8"?>
<table xmlns="http://schemas.openxmlformats.org/spreadsheetml/2006/main" id="13" name="tblCapitalSources" displayName="tblCapitalSources" ref="B112:H116" totalsRowCount="1" headerRowDxfId="98" dataDxfId="97" totalsRowDxfId="96">
  <tableColumns count="7">
    <tableColumn id="1" name="SOURCE OF CAPITAL" totalsRowLabel="Total" dataDxfId="95" totalsRowDxfId="94"/>
    <tableColumn id="3" name=" " dataDxfId="93" totalsRowDxfId="92"/>
    <tableColumn id="2" name="YEAR 1" totalsRowFunction="sum" dataDxfId="91" totalsRowDxfId="90">
      <calculatedColumnFormula>tblOtherLoans[[#Totals],[YEAR 1]]</calculatedColumnFormula>
    </tableColumn>
    <tableColumn id="4" name="YEAR 2" dataDxfId="89" totalsRowDxfId="88"/>
    <tableColumn id="5" name="YEAR 3" dataDxfId="87" totalsRowDxfId="86"/>
    <tableColumn id="6" name="YEAR 4" dataDxfId="85" totalsRowDxfId="84"/>
    <tableColumn id="7" name="YEAR 5" dataDxfId="83" totalsRowDxfId="82"/>
  </tableColumns>
  <tableStyleInfo name="Startup Expenses" showFirstColumn="0" showLastColumn="1" showRowStripes="1" showColumnStripes="0"/>
  <extLst>
    <ext xmlns:x14="http://schemas.microsoft.com/office/spreadsheetml/2009/9/main" uri="{504A1905-F514-4f6f-8877-14C23A59335A}">
      <x14:table altText="Table" altTextSummary="Source of capital table with amount."/>
    </ext>
  </extLst>
</table>
</file>

<file path=xl/tables/table17.xml><?xml version="1.0" encoding="utf-8"?>
<table xmlns="http://schemas.openxmlformats.org/spreadsheetml/2006/main" id="17" name="tblStartupExpenses" displayName="tblStartupExpenses" ref="B118:H128" totalsRowCount="1" headerRowDxfId="81" dataDxfId="80" totalsRowDxfId="79">
  <tableColumns count="7">
    <tableColumn id="1" name="STARTUP EXPENSES" totalsRowLabel="Total" dataDxfId="78" totalsRowDxfId="77"/>
    <tableColumn id="3" name=" " dataDxfId="76" totalsRowDxfId="75"/>
    <tableColumn id="2" name="YEAR 1" totalsRowFunction="custom" dataDxfId="74" totalsRowDxfId="73">
      <totalsRowFormula>SUM(tblStartupExpenses[YEAR 1])</totalsRowFormula>
    </tableColumn>
    <tableColumn id="4" name="YEAR 2" dataDxfId="72" totalsRowDxfId="71"/>
    <tableColumn id="5" name="YEAR 3" dataDxfId="70" totalsRowDxfId="69"/>
    <tableColumn id="6" name="YEAR 4" dataDxfId="68" totalsRowDxfId="67"/>
    <tableColumn id="7" name="YEAR 5" dataDxfId="66" totalsRowDxfId="65"/>
  </tableColumns>
  <tableStyleInfo name="Startup Expenses" showFirstColumn="0" showLastColumn="0" showRowStripes="1" showColumnStripes="0"/>
  <extLst>
    <ext xmlns:x14="http://schemas.microsoft.com/office/spreadsheetml/2009/9/main" uri="{504A1905-F514-4f6f-8877-14C23A59335A}">
      <x14:table altText="Table" altTextSummary="Startup expenses table with amount."/>
    </ext>
  </extLst>
</table>
</file>

<file path=xl/tables/table18.xml><?xml version="1.0" encoding="utf-8"?>
<table xmlns="http://schemas.openxmlformats.org/spreadsheetml/2006/main" id="19" name="tblRealEstate20" displayName="tblRealEstate20" ref="B8:H19" totalsRowCount="1" dataDxfId="64" totalsRowDxfId="63" headerRowCellStyle="Heading 2">
  <autoFilter ref="B8:H18">
    <filterColumn colId="0" hiddenButton="1"/>
    <filterColumn colId="1" hiddenButton="1"/>
    <filterColumn colId="2" hiddenButton="1"/>
    <filterColumn colId="3" hiddenButton="1"/>
    <filterColumn colId="4" hiddenButton="1"/>
  </autoFilter>
  <tableColumns count="7">
    <tableColumn id="1" name="EMPLOYMENT/CASH INCOME" totalsRowLabel="Total" dataDxfId="62" totalsRowDxfId="61"/>
    <tableColumn id="6" name="Description" dataDxfId="60" totalsRowDxfId="59"/>
    <tableColumn id="7" name="Monthly" dataDxfId="58" totalsRowDxfId="57"/>
    <tableColumn id="2" name="Annual Value" totalsRowFunction="sum" dataDxfId="56" totalsRowDxfId="55"/>
    <tableColumn id="4" name="Loans/Debts to Creditors" totalsRowLabel="Total" dataDxfId="54" totalsRowDxfId="53"/>
    <tableColumn id="5" name="Total Balance/Contract" totalsRowFunction="sum" dataDxfId="52" totalsRowDxfId="51"/>
    <tableColumn id="8" name="Monthly Payment" totalsRowFunction="sum" dataDxfId="50" totalsRowDxfId="49"/>
  </tableColumns>
  <tableStyleInfo name="Startup Expenses" showFirstColumn="0" showLastColumn="0" showRowStripes="1" showColumnStripes="0"/>
  <extLst>
    <ext xmlns:x14="http://schemas.microsoft.com/office/spreadsheetml/2009/9/main" uri="{504A1905-F514-4f6f-8877-14C23A59335A}">
      <x14:table altText="Table" altTextSummary="Buildings and real estate, along with their value amount"/>
    </ext>
  </extLst>
</table>
</file>

<file path=xl/tables/table19.xml><?xml version="1.0" encoding="utf-8"?>
<table xmlns="http://schemas.openxmlformats.org/spreadsheetml/2006/main" id="28" name="tblImprovements29" displayName="tblImprovements29" ref="B21:I58" totalsRowShown="0" headerRowDxfId="48" dataDxfId="47" headerRowCellStyle="Heading 2">
  <tableColumns count="8">
    <tableColumn id="1" name="PROPERTY" dataDxfId="46"/>
    <tableColumn id="6" name="ADDRESS / DESCRIPTION" dataDxfId="45"/>
    <tableColumn id="10" name="." dataDxfId="44"/>
    <tableColumn id="2" name="Annual " dataDxfId="43"/>
    <tableColumn id="3" name="GENERAL HOUSEHOLD MONTHLY EXPENSES" dataDxfId="42"/>
    <tableColumn id="4" name="DESCRIPTION" dataDxfId="41"/>
    <tableColumn id="7" name="Monthly Payment2" dataDxfId="40"/>
    <tableColumn id="8" name="Annual Payment" dataDxfId="39"/>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2.xml><?xml version="1.0" encoding="utf-8"?>
<table xmlns="http://schemas.openxmlformats.org/spreadsheetml/2006/main" id="4" name="tblRealEstate" displayName="tblRealEstate" ref="B11:H16" totalsRowCount="1" headerRowDxfId="300" dataDxfId="299" totalsRowDxfId="298">
  <tableColumns count="7">
    <tableColumn id="1" name="BUILDINGS/REAL ESTATE" totalsRowLabel="Total" dataDxfId="297" totalsRowDxfId="296"/>
    <tableColumn id="3" name=" " dataDxfId="295" totalsRowDxfId="294"/>
    <tableColumn id="2" name="YEAR 1" totalsRowFunction="custom" dataDxfId="293" totalsRowDxfId="292">
      <totalsRowFormula>SUM(tblRealEstate[YEAR 1])</totalsRowFormula>
    </tableColumn>
    <tableColumn id="4" name="YEAR 2" totalsRowFunction="custom" dataDxfId="291" totalsRowDxfId="290">
      <totalsRowFormula>SUM(tblRealEstate[YEAR 2])</totalsRowFormula>
    </tableColumn>
    <tableColumn id="5" name="YEAR 3" totalsRowFunction="custom" dataDxfId="289" totalsRowDxfId="288">
      <totalsRowFormula>SUM(tblRealEstate[YEAR 3])</totalsRowFormula>
    </tableColumn>
    <tableColumn id="6" name="YEAR 4" totalsRowFunction="custom" dataDxfId="287" totalsRowDxfId="286">
      <totalsRowFormula>SUM(tblRealEstate[YEAR 4])</totalsRowFormula>
    </tableColumn>
    <tableColumn id="7" name="YEAR 5" totalsRowFunction="custom" dataDxfId="285" totalsRowDxfId="284">
      <totalsRowFormula>SUM(tblRealEstate[YEAR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Buildings and real estate, along with their value amount"/>
    </ext>
  </extLst>
</table>
</file>

<file path=xl/tables/table20.xml><?xml version="1.0" encoding="utf-8"?>
<table xmlns="http://schemas.openxmlformats.org/spreadsheetml/2006/main" id="53" name="tblRealEstate54" displayName="tblRealEstate54" ref="B3:G12" totalsRowCount="1">
  <tableColumns count="6">
    <tableColumn id="1" name="CURRENT EMPLOYEES" totalsRowLabel="Total" dataDxfId="38" totalsRowDxfId="37"/>
    <tableColumn id="3" name="NUMBER OF JOBS" totalsRowFunction="custom" dataDxfId="36" totalsRowDxfId="35">
      <totalsRowFormula>C11+C10+C4</totalsRowFormula>
    </tableColumn>
    <tableColumn id="2" name=" HOURLY WAGE RANGE" totalsRowFunction="sum" dataDxfId="34" totalsRowDxfId="33"/>
    <tableColumn id="6" name="AVERAGE # HOURS WORKED PER WEEK?" totalsRowFunction="sum" dataDxfId="32" totalsRowDxfId="31"/>
    <tableColumn id="4" name="ANNUAL SALARY" totalsRowFunction="sum" dataDxfId="30" totalsRowDxfId="29"/>
    <tableColumn id="5" name="MEDIAN INCOME" totalsRowFunction="custom" dataDxfId="28" totalsRowDxfId="27">
      <calculatedColumnFormula>SUM(G5:G9)</calculatedColumnFormula>
      <totalsRowFormula>G11+G10+G4</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Buildings and real estate, along with their value amount"/>
    </ext>
  </extLst>
</table>
</file>

<file path=xl/tables/table21.xml><?xml version="1.0" encoding="utf-8"?>
<table xmlns="http://schemas.openxmlformats.org/spreadsheetml/2006/main" id="54" name="tblImprovements55" displayName="tblImprovements55" ref="B14:G23" totalsRowCount="1" headerRowDxfId="26">
  <tableColumns count="6">
    <tableColumn id="1" name="NEW EMPLOYEES (year 1)" totalsRowLabel="Total" dataDxfId="25" totalsRowDxfId="24"/>
    <tableColumn id="3" name="NUMBER OF JOBS" totalsRowFunction="sum" dataDxfId="23" totalsRowDxfId="22"/>
    <tableColumn id="2" name="HOURLY WAGE RANGE" totalsRowFunction="sum" dataDxfId="21" totalsRowDxfId="20"/>
    <tableColumn id="4" name="AVERAGE # HOURS WORKED PER WEEK?" totalsRowFunction="custom" dataDxfId="19" totalsRowDxfId="18">
      <totalsRowFormula>SUBTOTAL(109,tblImprovements55[HOURLY WAGE RANGE])</totalsRowFormula>
    </tableColumn>
    <tableColumn id="5" name="ANNUAL SALARY" totalsRowFunction="custom" dataDxfId="17" totalsRowDxfId="16">
      <totalsRowFormula>SUBTOTAL(109,tblImprovements55[AVERAGE '# HOURS WORKED PER WEEK?])</totalsRowFormula>
    </tableColumn>
    <tableColumn id="6" name="MEDIAN INCOME" dataDxfId="15">
      <calculatedColumnFormula>tblImprovements55[[#This Row],[ANNUAL SALARY]]*tblImprovements55[[#This Row],[NUMBER OF JOBS]]</calculatedColumn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22.xml><?xml version="1.0" encoding="utf-8"?>
<table xmlns="http://schemas.openxmlformats.org/spreadsheetml/2006/main" id="18" name="Table18" displayName="Table18" ref="B26:H35" totalsRowShown="0" headerRowDxfId="14" tableBorderDxfId="13">
  <autoFilter ref="B26:H35"/>
  <tableColumns count="7">
    <tableColumn id="1" name="NEW JOBS" dataDxfId="12"/>
    <tableColumn id="2" name="Year 1" dataDxfId="11">
      <calculatedColumnFormula>SUM(C28:C32)</calculatedColumnFormula>
    </tableColumn>
    <tableColumn id="3" name="Year 2" dataDxfId="10"/>
    <tableColumn id="4" name="Year 3" dataDxfId="9"/>
    <tableColumn id="5" name="Year 4" dataDxfId="8"/>
    <tableColumn id="6" name="Year 5" dataDxfId="7"/>
    <tableColumn id="7" name="TOTAL JOBS"/>
  </tableColumns>
  <tableStyleInfo name="TableStyleLight2" showFirstColumn="0" showLastColumn="0" showRowStripes="1" showColumnStripes="0"/>
</table>
</file>

<file path=xl/tables/table23.xml><?xml version="1.0" encoding="utf-8"?>
<table xmlns="http://schemas.openxmlformats.org/spreadsheetml/2006/main" id="20" name="Table20" displayName="Table20" ref="B36:H46" totalsRowShown="0" headerRowDxfId="6" headerRowBorderDxfId="5" tableBorderDxfId="4">
  <autoFilter ref="B36:H46"/>
  <tableColumns count="7">
    <tableColumn id="1" name="EXISTING JOBS"/>
    <tableColumn id="2" name="Year 1"/>
    <tableColumn id="3" name="Year 2" dataDxfId="3"/>
    <tableColumn id="4" name="Year 3" dataDxfId="2"/>
    <tableColumn id="5" name="Year 4" dataDxfId="1"/>
    <tableColumn id="6" name="Year 5" dataDxfId="0"/>
    <tableColumn id="7" name="TOTAL JOBS"/>
  </tableColumns>
  <tableStyleInfo name="TableStyleLight2" showFirstColumn="0" showLastColumn="0" showRowStripes="1" showColumnStripes="0"/>
</table>
</file>

<file path=xl/tables/table3.xml><?xml version="1.0" encoding="utf-8"?>
<table xmlns="http://schemas.openxmlformats.org/spreadsheetml/2006/main" id="5" name="tblImprovements" displayName="tblImprovements" ref="B18:H24" totalsRowCount="1" headerRowDxfId="283" dataDxfId="282" totalsRowDxfId="281">
  <tableColumns count="7">
    <tableColumn id="1" name="BUILDING IMPROVEMENTS/RENOVATION/CONSTRUCTION" totalsRowLabel="Total" dataDxfId="280" totalsRowDxfId="279"/>
    <tableColumn id="3" name=" " dataDxfId="278" totalsRowDxfId="277"/>
    <tableColumn id="2" name="YEAR 1" totalsRowFunction="custom" dataDxfId="276" totalsRowDxfId="275">
      <totalsRowFormula>SUM(tblImprovements[YEAR 1])</totalsRowFormula>
    </tableColumn>
    <tableColumn id="4" name="YEAR 2" totalsRowFunction="custom" dataDxfId="274" totalsRowDxfId="273">
      <totalsRowFormula>SUM(tblImprovements[YEAR 2])</totalsRowFormula>
    </tableColumn>
    <tableColumn id="5" name="YEAR 3" totalsRowFunction="custom" dataDxfId="272" totalsRowDxfId="271">
      <totalsRowFormula>SUM(tblImprovements[YEAR 3])</totalsRowFormula>
    </tableColumn>
    <tableColumn id="6" name="YEAR 4" totalsRowFunction="custom" dataDxfId="270" totalsRowDxfId="269">
      <totalsRowFormula>SUM(tblImprovements[YEAR 4])</totalsRowFormula>
    </tableColumn>
    <tableColumn id="7" name="YEAR 5" totalsRowFunction="custom" dataDxfId="268" totalsRowDxfId="267">
      <totalsRowFormula>SUM(tblImprovements[YEAR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easehold improvements table.  List of items and their amount."/>
    </ext>
  </extLst>
</table>
</file>

<file path=xl/tables/table4.xml><?xml version="1.0" encoding="utf-8"?>
<table xmlns="http://schemas.openxmlformats.org/spreadsheetml/2006/main" id="6" name="tblCapital" displayName="tblCapital" ref="B26:H35" totalsRowCount="1" headerRowDxfId="266" dataDxfId="265" totalsRowDxfId="264">
  <tableColumns count="7">
    <tableColumn id="1" name="CAPITAL EQUIPMENT LIST" totalsRowLabel="Total" dataDxfId="263" totalsRowDxfId="262"/>
    <tableColumn id="3" name=" " dataDxfId="261" totalsRowDxfId="260"/>
    <tableColumn id="2" name="YEAR 1" totalsRowFunction="custom" dataDxfId="259" totalsRowDxfId="258">
      <totalsRowFormula>SUM(tblCapital[YEAR 1])</totalsRowFormula>
    </tableColumn>
    <tableColumn id="4" name="YEAR 2" totalsRowFunction="custom" dataDxfId="257" totalsRowDxfId="256">
      <totalsRowFormula>SUM(tblCapital[YEAR 2])</totalsRowFormula>
    </tableColumn>
    <tableColumn id="5" name="YEAR 3" totalsRowFunction="custom" dataDxfId="255" totalsRowDxfId="254">
      <totalsRowFormula>SUM(tblCapital[YEAR 3])</totalsRowFormula>
    </tableColumn>
    <tableColumn id="6" name="YEAR 4" totalsRowFunction="custom" dataDxfId="253" totalsRowDxfId="252">
      <totalsRowFormula>SUM(tblCapital[YEAR 4])</totalsRowFormula>
    </tableColumn>
    <tableColumn id="7" name="YEAR 5" totalsRowFunction="custom" dataDxfId="251" totalsRowDxfId="250">
      <totalsRowFormula>SUM(tblCapital[YEAR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Capital equipment list table.  Equipment list and their amount."/>
    </ext>
  </extLst>
</table>
</file>

<file path=xl/tables/table5.xml><?xml version="1.0" encoding="utf-8"?>
<table xmlns="http://schemas.openxmlformats.org/spreadsheetml/2006/main" id="7" name="tblAdminExpenses" displayName="tblAdminExpenses" ref="B37:H44" totalsRowCount="1" headerRowDxfId="249" dataDxfId="248" totalsRowDxfId="247">
  <tableColumns count="7">
    <tableColumn id="1" name="LOCATION AND ADMIN EXPENSES" totalsRowLabel="Total" dataDxfId="246" totalsRowDxfId="245"/>
    <tableColumn id="3" name=" " dataDxfId="244" totalsRowDxfId="243"/>
    <tableColumn id="2" name="YEAR 1" totalsRowFunction="custom" dataDxfId="242" totalsRowDxfId="241">
      <totalsRowFormula>SUM(D38:H43)</totalsRowFormula>
    </tableColumn>
    <tableColumn id="4" name="YEAR 2" totalsRowFunction="custom" dataDxfId="240" totalsRowDxfId="239">
      <totalsRowFormula>SUM(E40:E43)</totalsRowFormula>
    </tableColumn>
    <tableColumn id="5" name="YEAR 3" totalsRowFunction="custom" dataDxfId="238" totalsRowDxfId="237">
      <totalsRowFormula>SUM(F40:F43)</totalsRowFormula>
    </tableColumn>
    <tableColumn id="6" name="YEAR 4" totalsRowFunction="custom" dataDxfId="236" totalsRowDxfId="235">
      <totalsRowFormula>SUM(G40:G43)</totalsRowFormula>
    </tableColumn>
    <tableColumn id="7" name="YEAR 5" totalsRowFunction="custom" dataDxfId="234" totalsRowDxfId="233">
      <totalsRowFormula>SUM(H40:H43)</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Location and admin expenses table.  Item names and their amount."/>
    </ext>
  </extLst>
</table>
</file>

<file path=xl/tables/table6.xml><?xml version="1.0" encoding="utf-8"?>
<table xmlns="http://schemas.openxmlformats.org/spreadsheetml/2006/main" id="8" name="tblOpeningInventory" displayName="tblOpeningInventory" ref="B46:H52" totalsRowCount="1" headerRowDxfId="232" dataDxfId="231" totalsRowDxfId="230">
  <tableColumns count="7">
    <tableColumn id="1" name="OPENING INVENTORY" totalsRowLabel="Total" dataDxfId="229" totalsRowDxfId="228"/>
    <tableColumn id="3" name=" " dataDxfId="227" totalsRowDxfId="226"/>
    <tableColumn id="2" name="YEAR 1" totalsRowFunction="sum" dataDxfId="225" totalsRowDxfId="224"/>
    <tableColumn id="4" name="YEAR 2" totalsRowFunction="custom" dataDxfId="223" totalsRowDxfId="222">
      <totalsRowFormula>SUBTOTAL(109,tblOpeningInventory[OPENING INVENTORY])</totalsRowFormula>
    </tableColumn>
    <tableColumn id="5" name="YEAR 3" totalsRowFunction="custom" dataDxfId="221" totalsRowDxfId="220">
      <totalsRowFormula>SUBTOTAL(109,tblOpeningInventory[[ ]])</totalsRowFormula>
    </tableColumn>
    <tableColumn id="6" name="YEAR 4" totalsRowFunction="custom" dataDxfId="219" totalsRowDxfId="218">
      <totalsRowFormula>SUBTOTAL(109,tblOpeningInventory[YEAR 1])</totalsRowFormula>
    </tableColumn>
    <tableColumn id="7" name="YEAR 5" totalsRowFunction="custom" dataDxfId="217" totalsRowDxfId="216">
      <totalsRowFormula>SUBTOTAL(109,tblOpeningInventory[OPENING INVENTORY])</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Opening inventory table.  Item names and their amount."/>
    </ext>
  </extLst>
</table>
</file>

<file path=xl/tables/table7.xml><?xml version="1.0" encoding="utf-8"?>
<table xmlns="http://schemas.openxmlformats.org/spreadsheetml/2006/main" id="9" name="tblPromoExpenses" displayName="tblPromoExpenses" ref="B54:H59" totalsRowCount="1" headerRowDxfId="215" dataDxfId="214" totalsRowDxfId="213">
  <tableColumns count="7">
    <tableColumn id="1" name="ADVERTISING AND PROMOTIONAL EXPENSES" totalsRowLabel="Total" dataDxfId="212" totalsRowDxfId="211"/>
    <tableColumn id="3" name=" " dataDxfId="210" totalsRowDxfId="209"/>
    <tableColumn id="2" name="YEAR 1" totalsRowFunction="custom" dataDxfId="208" totalsRowDxfId="207">
      <totalsRowFormula>SUM(tblPromoExpenses[YEAR 1])</totalsRowFormula>
    </tableColumn>
    <tableColumn id="4" name="YEAR 2" totalsRowFunction="custom" dataDxfId="206" totalsRowDxfId="205">
      <totalsRowFormula>SUM(tblPromoExpenses[YEAR 2])</totalsRowFormula>
    </tableColumn>
    <tableColumn id="5" name="YEAR 3" totalsRowFunction="custom" dataDxfId="204" totalsRowDxfId="203">
      <totalsRowFormula>SUM(tblPromoExpenses[YEAR 3])</totalsRowFormula>
    </tableColumn>
    <tableColumn id="6" name="YEAR 4" totalsRowFunction="custom" dataDxfId="202" totalsRowDxfId="201">
      <totalsRowFormula>SUM(tblPromoExpenses[YEAR 4])</totalsRowFormula>
    </tableColumn>
    <tableColumn id="7" name="YEAR 5" totalsRowFunction="custom" dataDxfId="200" totalsRowDxfId="199">
      <totalsRowFormula>SUM(tblPromoExpenses[YEAR 5])</totalsRowFormula>
    </tableColumn>
  </tableColumns>
  <tableStyleInfo name="Startup Expenses" showFirstColumn="0" showLastColumn="1" showRowStripes="1" showColumnStripes="0"/>
  <extLst>
    <ext xmlns:x14="http://schemas.microsoft.com/office/spreadsheetml/2009/9/main" uri="{504A1905-F514-4f6f-8877-14C23A59335A}">
      <x14:table altText="Table" altTextSummary="Advertising and promotional expenses table.  Item names and their amount."/>
    </ext>
  </extLst>
</table>
</file>

<file path=xl/tables/table8.xml><?xml version="1.0" encoding="utf-8"?>
<table xmlns="http://schemas.openxmlformats.org/spreadsheetml/2006/main" id="10" name="tblOtherExpenses" displayName="tblOtherExpenses" ref="B61:H64" totalsRowCount="1" headerRowDxfId="198" dataDxfId="197" totalsRowDxfId="196">
  <tableColumns count="7">
    <tableColumn id="1" name="OTHER EXPENSES" totalsRowLabel="Total" dataDxfId="195" totalsRowDxfId="194"/>
    <tableColumn id="3" name=" " dataDxfId="193" totalsRowDxfId="192"/>
    <tableColumn id="2" name="YEAR 1" totalsRowFunction="custom" dataDxfId="191" totalsRowDxfId="190">
      <totalsRowFormula>SUM(tblOtherExpenses[YEAR 1])</totalsRowFormula>
    </tableColumn>
    <tableColumn id="4" name="YEAR 2" dataDxfId="189" totalsRowDxfId="188"/>
    <tableColumn id="5" name="YEAR 3" dataDxfId="187" totalsRowDxfId="186"/>
    <tableColumn id="6" name="YEAR 4" dataDxfId="185" totalsRowDxfId="184"/>
    <tableColumn id="7" name="YEAR 5" dataDxfId="183" totalsRowDxfId="182"/>
  </tableColumns>
  <tableStyleInfo name="Startup Expenses" showFirstColumn="0" showLastColumn="1" showRowStripes="1" showColumnStripes="0"/>
  <extLst>
    <ext xmlns:x14="http://schemas.microsoft.com/office/spreadsheetml/2009/9/main" uri="{504A1905-F514-4f6f-8877-14C23A59335A}">
      <x14:table altText="Table" altTextSummary="Other expenses table.  Item names and their amount."/>
    </ext>
  </extLst>
</table>
</file>

<file path=xl/tables/table9.xml><?xml version="1.0" encoding="utf-8"?>
<table xmlns="http://schemas.openxmlformats.org/spreadsheetml/2006/main" id="11" name="tblContingencies" displayName="tblContingencies" ref="B66:H66" headerRowCount="0" totalsRowShown="0" headerRowDxfId="181" dataDxfId="180">
  <tableColumns count="7">
    <tableColumn id="1" name="Column1" dataDxfId="179"/>
    <tableColumn id="2" name=" " headerRowDxfId="178" dataDxfId="177"/>
    <tableColumn id="3" name="  " headerRowDxfId="176" dataDxfId="175"/>
    <tableColumn id="4" name="Column2" headerRowDxfId="174" dataDxfId="173"/>
    <tableColumn id="5" name="Column3" headerRowDxfId="172" dataDxfId="171"/>
    <tableColumn id="6" name="Column4" headerRowDxfId="170" dataDxfId="169"/>
    <tableColumn id="7" name="Column5" headerRowDxfId="168" dataDxfId="167"/>
  </tableColumns>
  <tableStyleInfo name="Startup Expenses" showFirstColumn="0" showLastColumn="0" showRowStripes="1" showColumnStripes="0"/>
  <extLst>
    <ext xmlns:x14="http://schemas.microsoft.com/office/spreadsheetml/2009/9/main" uri="{504A1905-F514-4f6f-8877-14C23A59335A}">
      <x14:table altText="Table" altTextSummary="Reserve for contingencies table with amou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drawing" Target="../drawings/drawing1.xml"/><Relationship Id="rId16" Type="http://schemas.openxmlformats.org/officeDocument/2006/relationships/table" Target="../tables/table14.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5.bin"/><Relationship Id="rId5" Type="http://schemas.openxmlformats.org/officeDocument/2006/relationships/table" Target="../tables/table23.xml"/><Relationship Id="rId4"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4A87"/>
    <pageSetUpPr autoPageBreaks="0" fitToPage="1"/>
  </sheetPr>
  <dimension ref="A1:H146"/>
  <sheetViews>
    <sheetView showGridLines="0" tabSelected="1" zoomScaleNormal="100" zoomScaleSheetLayoutView="100" workbookViewId="0">
      <selection activeCell="D1" sqref="D1"/>
    </sheetView>
  </sheetViews>
  <sheetFormatPr defaultRowHeight="21" customHeight="1" x14ac:dyDescent="0.2"/>
  <cols>
    <col min="1" max="1" width="2.5703125" style="126" customWidth="1"/>
    <col min="2" max="2" width="48.5703125" style="126" customWidth="1"/>
    <col min="3" max="3" width="33.28515625" style="126" customWidth="1"/>
    <col min="4" max="4" width="15" style="126" customWidth="1"/>
    <col min="5" max="8" width="13.5703125" style="126" hidden="1" customWidth="1"/>
    <col min="9" max="9" width="13.5703125" style="126" customWidth="1"/>
    <col min="10" max="16384" width="9.140625" style="126"/>
  </cols>
  <sheetData>
    <row r="1" spans="1:8" ht="41.25" customHeight="1" x14ac:dyDescent="0.2">
      <c r="A1" s="125" t="s">
        <v>5</v>
      </c>
      <c r="D1" s="128" t="s">
        <v>53</v>
      </c>
      <c r="E1" s="127"/>
      <c r="F1" s="127"/>
      <c r="G1" s="127"/>
    </row>
    <row r="10" spans="1:8" ht="21" customHeight="1" x14ac:dyDescent="0.2">
      <c r="B10" s="129" t="s">
        <v>5</v>
      </c>
    </row>
    <row r="11" spans="1:8" ht="21" customHeight="1" x14ac:dyDescent="0.2">
      <c r="B11" s="130" t="s">
        <v>39</v>
      </c>
      <c r="C11" s="126" t="s">
        <v>48</v>
      </c>
      <c r="D11" s="131" t="s">
        <v>251</v>
      </c>
      <c r="E11" s="131" t="s">
        <v>252</v>
      </c>
      <c r="F11" s="131" t="s">
        <v>253</v>
      </c>
      <c r="G11" s="131" t="s">
        <v>254</v>
      </c>
      <c r="H11" s="131" t="s">
        <v>255</v>
      </c>
    </row>
    <row r="12" spans="1:8" ht="21" customHeight="1" x14ac:dyDescent="0.2">
      <c r="B12" s="132" t="s">
        <v>54</v>
      </c>
      <c r="C12" s="126" t="s">
        <v>303</v>
      </c>
      <c r="D12" s="121"/>
      <c r="E12" s="121"/>
      <c r="F12" s="121"/>
      <c r="G12" s="121"/>
      <c r="H12" s="121"/>
    </row>
    <row r="13" spans="1:8" ht="21" customHeight="1" x14ac:dyDescent="0.2">
      <c r="B13" s="132" t="s">
        <v>55</v>
      </c>
      <c r="D13" s="121"/>
      <c r="E13" s="121"/>
      <c r="F13" s="121"/>
      <c r="G13" s="121"/>
      <c r="H13" s="121"/>
    </row>
    <row r="14" spans="1:8" ht="21" hidden="1" customHeight="1" x14ac:dyDescent="0.2">
      <c r="B14" s="132" t="s">
        <v>57</v>
      </c>
      <c r="D14" s="121"/>
      <c r="E14" s="121"/>
      <c r="F14" s="121"/>
      <c r="G14" s="121"/>
      <c r="H14" s="121"/>
    </row>
    <row r="15" spans="1:8" ht="21" customHeight="1" x14ac:dyDescent="0.2">
      <c r="B15" s="132" t="s">
        <v>56</v>
      </c>
      <c r="C15" s="126" t="s">
        <v>263</v>
      </c>
      <c r="D15" s="121"/>
      <c r="E15" s="121"/>
      <c r="F15" s="121"/>
      <c r="G15" s="121"/>
      <c r="H15" s="121"/>
    </row>
    <row r="16" spans="1:8" ht="21" customHeight="1" x14ac:dyDescent="0.2">
      <c r="B16" s="132" t="s">
        <v>37</v>
      </c>
      <c r="D16" s="121">
        <f>SUM(tblRealEstate[YEAR 1])</f>
        <v>0</v>
      </c>
      <c r="E16" s="121">
        <f>SUM(tblRealEstate[YEAR 2])</f>
        <v>0</v>
      </c>
      <c r="F16" s="121">
        <f>SUM(tblRealEstate[YEAR 3])</f>
        <v>0</v>
      </c>
      <c r="G16" s="121">
        <f>SUM(tblRealEstate[YEAR 4])</f>
        <v>0</v>
      </c>
      <c r="H16" s="121">
        <f>SUM(tblRealEstate[YEAR 5])</f>
        <v>0</v>
      </c>
    </row>
    <row r="17" spans="2:8" ht="21" customHeight="1" x14ac:dyDescent="0.2">
      <c r="B17" s="195"/>
      <c r="C17" s="195"/>
      <c r="D17" s="195"/>
    </row>
    <row r="18" spans="2:8" ht="21" customHeight="1" x14ac:dyDescent="0.2">
      <c r="B18" s="130" t="s">
        <v>227</v>
      </c>
      <c r="C18" s="126" t="s">
        <v>48</v>
      </c>
      <c r="D18" s="131" t="s">
        <v>251</v>
      </c>
      <c r="E18" s="131" t="s">
        <v>252</v>
      </c>
      <c r="F18" s="131" t="s">
        <v>253</v>
      </c>
      <c r="G18" s="131" t="s">
        <v>254</v>
      </c>
      <c r="H18" s="131" t="s">
        <v>255</v>
      </c>
    </row>
    <row r="19" spans="2:8" ht="21" customHeight="1" x14ac:dyDescent="0.2">
      <c r="B19" s="132" t="s">
        <v>301</v>
      </c>
      <c r="D19" s="121"/>
      <c r="E19" s="121"/>
      <c r="F19" s="121"/>
      <c r="G19" s="121"/>
      <c r="H19" s="121"/>
    </row>
    <row r="20" spans="2:8" ht="21" customHeight="1" x14ac:dyDescent="0.2">
      <c r="B20" s="132" t="s">
        <v>299</v>
      </c>
      <c r="D20" s="121"/>
      <c r="E20" s="121"/>
      <c r="F20" s="121"/>
      <c r="G20" s="121"/>
      <c r="H20" s="121"/>
    </row>
    <row r="21" spans="2:8" ht="21" customHeight="1" x14ac:dyDescent="0.2">
      <c r="B21" s="132" t="s">
        <v>300</v>
      </c>
      <c r="D21" s="121"/>
      <c r="E21" s="121">
        <v>0</v>
      </c>
      <c r="F21" s="121">
        <v>2000</v>
      </c>
      <c r="G21" s="121"/>
      <c r="H21" s="121"/>
    </row>
    <row r="22" spans="2:8" ht="21" customHeight="1" x14ac:dyDescent="0.2">
      <c r="B22" s="132" t="s">
        <v>302</v>
      </c>
      <c r="D22" s="121"/>
      <c r="E22" s="121"/>
      <c r="F22" s="121"/>
      <c r="G22" s="121"/>
      <c r="H22" s="121"/>
    </row>
    <row r="23" spans="2:8" ht="21" customHeight="1" x14ac:dyDescent="0.2">
      <c r="B23" s="132" t="s">
        <v>259</v>
      </c>
      <c r="D23" s="121"/>
      <c r="E23" s="121"/>
      <c r="F23" s="121"/>
      <c r="G23" s="121"/>
      <c r="H23" s="121"/>
    </row>
    <row r="24" spans="2:8" ht="21" customHeight="1" x14ac:dyDescent="0.2">
      <c r="B24" s="132" t="s">
        <v>37</v>
      </c>
      <c r="D24" s="121">
        <f>SUM(tblImprovements[YEAR 1])</f>
        <v>0</v>
      </c>
      <c r="E24" s="121">
        <f>SUM(tblImprovements[YEAR 2])</f>
        <v>0</v>
      </c>
      <c r="F24" s="121">
        <f>SUM(tblImprovements[YEAR 3])</f>
        <v>2000</v>
      </c>
      <c r="G24" s="121">
        <f>SUM(tblImprovements[YEAR 4])</f>
        <v>0</v>
      </c>
      <c r="H24" s="121">
        <f>SUM(tblImprovements[YEAR 5])</f>
        <v>0</v>
      </c>
    </row>
    <row r="25" spans="2:8" ht="21" customHeight="1" x14ac:dyDescent="0.2">
      <c r="B25" s="195"/>
      <c r="C25" s="195"/>
      <c r="D25" s="195"/>
    </row>
    <row r="26" spans="2:8" ht="21" customHeight="1" x14ac:dyDescent="0.2">
      <c r="B26" s="130" t="s">
        <v>40</v>
      </c>
      <c r="C26" s="126" t="s">
        <v>48</v>
      </c>
      <c r="D26" s="131" t="s">
        <v>251</v>
      </c>
      <c r="E26" s="131" t="s">
        <v>252</v>
      </c>
      <c r="F26" s="131" t="s">
        <v>253</v>
      </c>
      <c r="G26" s="131" t="s">
        <v>254</v>
      </c>
      <c r="H26" s="131" t="s">
        <v>255</v>
      </c>
    </row>
    <row r="27" spans="2:8" ht="21" customHeight="1" x14ac:dyDescent="0.2">
      <c r="B27" s="132" t="s">
        <v>7</v>
      </c>
      <c r="D27" s="121"/>
      <c r="E27" s="121"/>
      <c r="F27" s="121"/>
      <c r="G27" s="121"/>
      <c r="H27" s="121"/>
    </row>
    <row r="28" spans="2:8" ht="21" customHeight="1" x14ac:dyDescent="0.2">
      <c r="B28" s="132"/>
      <c r="D28" s="121"/>
      <c r="E28" s="121"/>
      <c r="F28" s="121"/>
      <c r="G28" s="121"/>
      <c r="H28" s="121"/>
    </row>
    <row r="29" spans="2:8" ht="21" customHeight="1" x14ac:dyDescent="0.2">
      <c r="B29" s="132"/>
      <c r="D29" s="121"/>
      <c r="E29" s="121"/>
      <c r="F29" s="121"/>
      <c r="G29" s="121"/>
      <c r="H29" s="121"/>
    </row>
    <row r="30" spans="2:8" ht="21" customHeight="1" x14ac:dyDescent="0.2">
      <c r="B30" s="132"/>
      <c r="D30" s="121"/>
      <c r="E30" s="121">
        <v>5000</v>
      </c>
      <c r="F30" s="121"/>
      <c r="G30" s="121"/>
      <c r="H30" s="121"/>
    </row>
    <row r="31" spans="2:8" ht="21" hidden="1" customHeight="1" x14ac:dyDescent="0.2">
      <c r="B31" s="132"/>
      <c r="D31" s="121"/>
      <c r="E31" s="121"/>
      <c r="F31" s="121"/>
      <c r="G31" s="121"/>
      <c r="H31" s="121"/>
    </row>
    <row r="32" spans="2:8" ht="21" hidden="1" customHeight="1" x14ac:dyDescent="0.2">
      <c r="B32" s="132"/>
      <c r="D32" s="121"/>
      <c r="E32" s="121"/>
      <c r="F32" s="121"/>
      <c r="G32" s="121"/>
      <c r="H32" s="121"/>
    </row>
    <row r="33" spans="2:8" ht="21" hidden="1" customHeight="1" x14ac:dyDescent="0.2">
      <c r="B33" s="132"/>
      <c r="D33" s="121"/>
      <c r="E33" s="121"/>
      <c r="F33" s="121"/>
      <c r="G33" s="121"/>
      <c r="H33" s="121"/>
    </row>
    <row r="34" spans="2:8" ht="21" hidden="1" customHeight="1" x14ac:dyDescent="0.2">
      <c r="B34" s="132"/>
      <c r="D34" s="121"/>
      <c r="E34" s="121"/>
      <c r="F34" s="121"/>
      <c r="G34" s="121"/>
      <c r="H34" s="121"/>
    </row>
    <row r="35" spans="2:8" ht="21" customHeight="1" x14ac:dyDescent="0.2">
      <c r="B35" s="132" t="s">
        <v>37</v>
      </c>
      <c r="D35" s="121">
        <f>SUM(tblCapital[YEAR 1])</f>
        <v>0</v>
      </c>
      <c r="E35" s="121">
        <f>SUM(tblCapital[YEAR 2])</f>
        <v>5000</v>
      </c>
      <c r="F35" s="121">
        <f>SUM(tblCapital[YEAR 3])</f>
        <v>0</v>
      </c>
      <c r="G35" s="121">
        <f>SUM(tblCapital[YEAR 4])</f>
        <v>0</v>
      </c>
      <c r="H35" s="121">
        <f>SUM(tblCapital[YEAR 5])</f>
        <v>0</v>
      </c>
    </row>
    <row r="36" spans="2:8" ht="21" customHeight="1" x14ac:dyDescent="0.2">
      <c r="B36" s="195"/>
      <c r="C36" s="195"/>
      <c r="D36" s="195"/>
    </row>
    <row r="37" spans="2:8" ht="21" customHeight="1" x14ac:dyDescent="0.2">
      <c r="B37" s="130" t="s">
        <v>41</v>
      </c>
      <c r="C37" s="126" t="s">
        <v>48</v>
      </c>
      <c r="D37" s="131" t="s">
        <v>251</v>
      </c>
      <c r="E37" s="131" t="s">
        <v>252</v>
      </c>
      <c r="F37" s="131" t="s">
        <v>253</v>
      </c>
      <c r="G37" s="131" t="s">
        <v>254</v>
      </c>
      <c r="H37" s="131" t="s">
        <v>255</v>
      </c>
    </row>
    <row r="38" spans="2:8" ht="21" customHeight="1" x14ac:dyDescent="0.2">
      <c r="B38" s="132" t="s">
        <v>265</v>
      </c>
      <c r="C38" s="126" t="s">
        <v>264</v>
      </c>
      <c r="D38" s="121"/>
      <c r="E38" s="121"/>
      <c r="F38" s="121"/>
      <c r="G38" s="121"/>
      <c r="H38" s="121"/>
    </row>
    <row r="39" spans="2:8" ht="21" customHeight="1" x14ac:dyDescent="0.2">
      <c r="B39" s="132" t="s">
        <v>195</v>
      </c>
      <c r="D39" s="121"/>
      <c r="E39" s="121"/>
      <c r="F39" s="121"/>
      <c r="G39" s="121"/>
      <c r="H39" s="121"/>
    </row>
    <row r="40" spans="2:8" ht="21" customHeight="1" x14ac:dyDescent="0.2">
      <c r="B40" s="132" t="s">
        <v>9</v>
      </c>
      <c r="D40" s="121"/>
      <c r="E40" s="121"/>
      <c r="F40" s="121"/>
      <c r="G40" s="121"/>
      <c r="H40" s="121"/>
    </row>
    <row r="41" spans="2:8" ht="21" customHeight="1" x14ac:dyDescent="0.2">
      <c r="B41" s="132" t="s">
        <v>130</v>
      </c>
      <c r="C41" s="126" t="s">
        <v>266</v>
      </c>
      <c r="D41" s="121"/>
      <c r="E41" s="121"/>
      <c r="F41" s="121"/>
      <c r="G41" s="121"/>
      <c r="H41" s="121"/>
    </row>
    <row r="42" spans="2:8" ht="21" customHeight="1" x14ac:dyDescent="0.2">
      <c r="B42" s="132" t="s">
        <v>305</v>
      </c>
      <c r="D42" s="121"/>
      <c r="E42" s="121"/>
      <c r="F42" s="121"/>
      <c r="G42" s="121"/>
      <c r="H42" s="121"/>
    </row>
    <row r="43" spans="2:8" ht="21" customHeight="1" x14ac:dyDescent="0.2">
      <c r="B43" s="132" t="s">
        <v>6</v>
      </c>
      <c r="D43" s="121"/>
      <c r="E43" s="121"/>
      <c r="F43" s="121"/>
      <c r="G43" s="121"/>
      <c r="H43" s="121"/>
    </row>
    <row r="44" spans="2:8" ht="21" customHeight="1" x14ac:dyDescent="0.2">
      <c r="B44" s="132" t="s">
        <v>37</v>
      </c>
      <c r="D44" s="121">
        <f>SUM(D38:H43)</f>
        <v>0</v>
      </c>
      <c r="E44" s="121">
        <f>SUM(E40:E43)</f>
        <v>0</v>
      </c>
      <c r="F44" s="121">
        <f>SUM(F40:F43)</f>
        <v>0</v>
      </c>
      <c r="G44" s="121">
        <f>SUM(G40:G43)</f>
        <v>0</v>
      </c>
      <c r="H44" s="121">
        <f>SUM(H40:H43)</f>
        <v>0</v>
      </c>
    </row>
    <row r="45" spans="2:8" ht="21" customHeight="1" x14ac:dyDescent="0.2">
      <c r="B45" s="195"/>
      <c r="C45" s="195"/>
      <c r="D45" s="195"/>
    </row>
    <row r="46" spans="2:8" ht="21" customHeight="1" x14ac:dyDescent="0.2">
      <c r="B46" s="130" t="s">
        <v>42</v>
      </c>
      <c r="C46" s="126" t="s">
        <v>48</v>
      </c>
      <c r="D46" s="131" t="s">
        <v>251</v>
      </c>
      <c r="E46" s="131" t="s">
        <v>252</v>
      </c>
      <c r="F46" s="131" t="s">
        <v>253</v>
      </c>
      <c r="G46" s="131" t="s">
        <v>254</v>
      </c>
      <c r="H46" s="131" t="s">
        <v>255</v>
      </c>
    </row>
    <row r="47" spans="2:8" ht="21" customHeight="1" x14ac:dyDescent="0.2">
      <c r="B47" s="132" t="s">
        <v>10</v>
      </c>
      <c r="D47" s="121"/>
      <c r="E47" s="121">
        <v>0</v>
      </c>
      <c r="F47" s="121">
        <v>0</v>
      </c>
      <c r="G47" s="121">
        <v>0</v>
      </c>
      <c r="H47" s="121">
        <v>0</v>
      </c>
    </row>
    <row r="48" spans="2:8" ht="21" customHeight="1" x14ac:dyDescent="0.2">
      <c r="B48" s="132" t="s">
        <v>11</v>
      </c>
      <c r="D48" s="121"/>
      <c r="E48" s="121">
        <v>0</v>
      </c>
      <c r="F48" s="121">
        <v>0</v>
      </c>
      <c r="G48" s="121">
        <v>0</v>
      </c>
      <c r="H48" s="121">
        <v>0</v>
      </c>
    </row>
    <row r="49" spans="2:8" ht="21" customHeight="1" x14ac:dyDescent="0.2">
      <c r="B49" s="132" t="s">
        <v>12</v>
      </c>
      <c r="D49" s="121"/>
      <c r="E49" s="121">
        <v>0</v>
      </c>
      <c r="F49" s="121">
        <v>0</v>
      </c>
      <c r="G49" s="121">
        <v>0</v>
      </c>
      <c r="H49" s="121">
        <v>0</v>
      </c>
    </row>
    <row r="50" spans="2:8" ht="21" customHeight="1" x14ac:dyDescent="0.2">
      <c r="B50" s="132" t="s">
        <v>13</v>
      </c>
      <c r="D50" s="121"/>
      <c r="E50" s="121">
        <v>0</v>
      </c>
      <c r="F50" s="121">
        <v>0</v>
      </c>
      <c r="G50" s="121">
        <v>0</v>
      </c>
      <c r="H50" s="121">
        <v>0</v>
      </c>
    </row>
    <row r="51" spans="2:8" ht="21" customHeight="1" x14ac:dyDescent="0.2">
      <c r="B51" s="132" t="s">
        <v>14</v>
      </c>
      <c r="D51" s="121"/>
      <c r="E51" s="121">
        <v>0</v>
      </c>
      <c r="F51" s="121">
        <v>0</v>
      </c>
      <c r="G51" s="121">
        <v>0</v>
      </c>
      <c r="H51" s="121">
        <v>0</v>
      </c>
    </row>
    <row r="52" spans="2:8" ht="21" customHeight="1" x14ac:dyDescent="0.2">
      <c r="B52" s="132" t="s">
        <v>37</v>
      </c>
      <c r="D52" s="121">
        <f>SUBTOTAL(109,tblOpeningInventory[YEAR 1])</f>
        <v>0</v>
      </c>
      <c r="E52" s="126">
        <f>SUBTOTAL(109,tblOpeningInventory[OPENING INVENTORY])</f>
        <v>0</v>
      </c>
      <c r="F52" s="126">
        <f>SUBTOTAL(109,tblOpeningInventory[[ ]])</f>
        <v>0</v>
      </c>
      <c r="G52" s="126">
        <f>SUBTOTAL(109,tblOpeningInventory[YEAR 1])</f>
        <v>0</v>
      </c>
      <c r="H52" s="126">
        <f>SUBTOTAL(109,tblOpeningInventory[OPENING INVENTORY])</f>
        <v>0</v>
      </c>
    </row>
    <row r="53" spans="2:8" ht="21" customHeight="1" x14ac:dyDescent="0.2">
      <c r="B53" s="195"/>
      <c r="C53" s="195"/>
      <c r="D53" s="195"/>
    </row>
    <row r="54" spans="2:8" ht="21" customHeight="1" x14ac:dyDescent="0.2">
      <c r="B54" s="130" t="s">
        <v>43</v>
      </c>
      <c r="C54" s="126" t="s">
        <v>48</v>
      </c>
      <c r="D54" s="131" t="s">
        <v>251</v>
      </c>
      <c r="E54" s="131" t="s">
        <v>252</v>
      </c>
      <c r="F54" s="131" t="s">
        <v>253</v>
      </c>
      <c r="G54" s="131" t="s">
        <v>254</v>
      </c>
      <c r="H54" s="131" t="s">
        <v>255</v>
      </c>
    </row>
    <row r="55" spans="2:8" ht="21" customHeight="1" x14ac:dyDescent="0.2">
      <c r="B55" s="132" t="s">
        <v>15</v>
      </c>
      <c r="C55" s="126" t="s">
        <v>304</v>
      </c>
      <c r="D55" s="121"/>
      <c r="E55" s="121"/>
      <c r="F55" s="121"/>
      <c r="G55" s="121"/>
      <c r="H55" s="121"/>
    </row>
    <row r="56" spans="2:8" ht="21" customHeight="1" x14ac:dyDescent="0.2">
      <c r="B56" s="132" t="s">
        <v>16</v>
      </c>
      <c r="D56" s="121"/>
      <c r="E56" s="121"/>
      <c r="F56" s="121"/>
      <c r="G56" s="121"/>
      <c r="H56" s="121"/>
    </row>
    <row r="57" spans="2:8" ht="21" customHeight="1" x14ac:dyDescent="0.2">
      <c r="B57" s="132" t="s">
        <v>17</v>
      </c>
      <c r="D57" s="121"/>
      <c r="E57" s="121"/>
      <c r="F57" s="121"/>
      <c r="G57" s="121"/>
      <c r="H57" s="121"/>
    </row>
    <row r="58" spans="2:8" ht="21" customHeight="1" x14ac:dyDescent="0.2">
      <c r="B58" s="132" t="s">
        <v>306</v>
      </c>
      <c r="D58" s="121">
        <v>50</v>
      </c>
      <c r="E58" s="121"/>
      <c r="F58" s="121"/>
      <c r="G58" s="121"/>
      <c r="H58" s="121"/>
    </row>
    <row r="59" spans="2:8" ht="21" customHeight="1" x14ac:dyDescent="0.2">
      <c r="B59" s="132" t="s">
        <v>37</v>
      </c>
      <c r="D59" s="121">
        <f>SUM(tblPromoExpenses[YEAR 1])</f>
        <v>50</v>
      </c>
      <c r="E59" s="121">
        <f>SUM(tblPromoExpenses[YEAR 2])</f>
        <v>0</v>
      </c>
      <c r="F59" s="121">
        <f>SUM(tblPromoExpenses[YEAR 3])</f>
        <v>0</v>
      </c>
      <c r="G59" s="121">
        <f>SUM(tblPromoExpenses[YEAR 4])</f>
        <v>0</v>
      </c>
      <c r="H59" s="121">
        <f>SUM(tblPromoExpenses[YEAR 5])</f>
        <v>0</v>
      </c>
    </row>
    <row r="60" spans="2:8" ht="21" customHeight="1" x14ac:dyDescent="0.2">
      <c r="B60" s="195"/>
      <c r="C60" s="195"/>
      <c r="D60" s="195"/>
    </row>
    <row r="61" spans="2:8" ht="21" customHeight="1" x14ac:dyDescent="0.2">
      <c r="B61" s="130" t="s">
        <v>44</v>
      </c>
      <c r="C61" s="126" t="s">
        <v>48</v>
      </c>
      <c r="D61" s="131" t="s">
        <v>251</v>
      </c>
      <c r="E61" s="131" t="s">
        <v>252</v>
      </c>
      <c r="F61" s="131" t="s">
        <v>253</v>
      </c>
      <c r="G61" s="131" t="s">
        <v>254</v>
      </c>
      <c r="H61" s="131" t="s">
        <v>255</v>
      </c>
    </row>
    <row r="62" spans="2:8" ht="21" customHeight="1" x14ac:dyDescent="0.2">
      <c r="B62" s="132" t="s">
        <v>131</v>
      </c>
      <c r="D62" s="121"/>
      <c r="E62" s="121"/>
      <c r="F62" s="121"/>
      <c r="G62" s="121"/>
      <c r="H62" s="121"/>
    </row>
    <row r="63" spans="2:8" ht="21" customHeight="1" x14ac:dyDescent="0.2">
      <c r="B63" s="132" t="s">
        <v>129</v>
      </c>
      <c r="D63" s="121"/>
      <c r="E63" s="121"/>
      <c r="F63" s="121"/>
      <c r="G63" s="121"/>
      <c r="H63" s="121"/>
    </row>
    <row r="64" spans="2:8" ht="21" customHeight="1" x14ac:dyDescent="0.2">
      <c r="B64" s="132" t="s">
        <v>37</v>
      </c>
      <c r="D64" s="121">
        <f>SUM(tblOtherExpenses[YEAR 1])</f>
        <v>0</v>
      </c>
      <c r="E64" s="121"/>
      <c r="F64" s="121"/>
      <c r="G64" s="121"/>
      <c r="H64" s="121"/>
    </row>
    <row r="65" spans="1:8" ht="21" customHeight="1" x14ac:dyDescent="0.2">
      <c r="B65" s="195"/>
      <c r="C65" s="195"/>
      <c r="D65" s="195"/>
    </row>
    <row r="66" spans="1:8" ht="21" customHeight="1" x14ac:dyDescent="0.2">
      <c r="B66" s="122" t="s">
        <v>18</v>
      </c>
      <c r="C66" s="123"/>
      <c r="D66" s="124">
        <v>0</v>
      </c>
      <c r="E66" s="124"/>
      <c r="F66" s="124"/>
      <c r="G66" s="124"/>
      <c r="H66" s="124"/>
    </row>
    <row r="67" spans="1:8" ht="21" customHeight="1" x14ac:dyDescent="0.2">
      <c r="B67" s="195"/>
      <c r="C67" s="195"/>
      <c r="D67" s="195"/>
    </row>
    <row r="68" spans="1:8" ht="21" customHeight="1" x14ac:dyDescent="0.2">
      <c r="B68" s="122" t="s">
        <v>19</v>
      </c>
      <c r="C68" s="123"/>
      <c r="D68" s="124">
        <v>0</v>
      </c>
      <c r="E68" s="124"/>
      <c r="F68" s="124"/>
      <c r="G68" s="124"/>
      <c r="H68" s="124"/>
    </row>
    <row r="69" spans="1:8" ht="21" customHeight="1" x14ac:dyDescent="0.2">
      <c r="B69" s="195"/>
      <c r="C69" s="195"/>
      <c r="D69" s="195"/>
    </row>
    <row r="70" spans="1:8" ht="21" customHeight="1" x14ac:dyDescent="0.2">
      <c r="B70" s="122" t="s">
        <v>267</v>
      </c>
      <c r="C70" s="123"/>
      <c r="D70" s="124">
        <f>tblWorkingCapital[[#All],[  ]]+tblContingencies[[#All],[  ]]+tblPromoExpenses[[#Totals],[YEAR 1]]+tblAdminExpenses[[#Totals],[YEAR 1]]+tblImprovements[[#Totals],[YEAR 1]]+tblRealEstate[[#Totals],[YEAR 1]]</f>
        <v>50</v>
      </c>
    </row>
    <row r="71" spans="1:8" ht="21" hidden="1" customHeight="1" x14ac:dyDescent="0.2"/>
    <row r="72" spans="1:8" ht="21" hidden="1" customHeight="1" x14ac:dyDescent="0.2"/>
    <row r="73" spans="1:8" ht="21" hidden="1" customHeight="1" x14ac:dyDescent="0.2"/>
    <row r="74" spans="1:8" ht="21" hidden="1" customHeight="1" x14ac:dyDescent="0.2"/>
    <row r="75" spans="1:8" ht="21" hidden="1" customHeight="1" x14ac:dyDescent="0.2"/>
    <row r="76" spans="1:8" ht="21" hidden="1" customHeight="1" x14ac:dyDescent="0.2"/>
    <row r="78" spans="1:8" ht="21" customHeight="1" x14ac:dyDescent="0.2">
      <c r="A78" s="153"/>
      <c r="B78" s="153"/>
      <c r="C78" s="153"/>
      <c r="D78" s="153"/>
    </row>
    <row r="79" spans="1:8" ht="21" customHeight="1" x14ac:dyDescent="0.2">
      <c r="B79" s="129" t="s">
        <v>0</v>
      </c>
    </row>
    <row r="80" spans="1:8" ht="21" customHeight="1" x14ac:dyDescent="0.2">
      <c r="B80" s="130" t="s">
        <v>260</v>
      </c>
      <c r="C80" s="126" t="s">
        <v>48</v>
      </c>
      <c r="D80" s="131" t="s">
        <v>251</v>
      </c>
      <c r="E80" s="131" t="s">
        <v>252</v>
      </c>
      <c r="F80" s="131" t="s">
        <v>253</v>
      </c>
      <c r="G80" s="131" t="s">
        <v>254</v>
      </c>
      <c r="H80" s="131" t="s">
        <v>255</v>
      </c>
    </row>
    <row r="81" spans="2:8" ht="21" customHeight="1" x14ac:dyDescent="0.2">
      <c r="B81" s="132" t="s">
        <v>1</v>
      </c>
      <c r="D81" s="192"/>
      <c r="E81" s="121"/>
      <c r="F81" s="121"/>
      <c r="G81" s="121"/>
      <c r="H81" s="121"/>
    </row>
    <row r="82" spans="2:8" ht="21" customHeight="1" x14ac:dyDescent="0.2">
      <c r="B82" s="132" t="s">
        <v>2</v>
      </c>
      <c r="D82" s="121"/>
      <c r="E82" s="121"/>
      <c r="F82" s="121"/>
      <c r="G82" s="121"/>
      <c r="H82" s="121"/>
    </row>
    <row r="83" spans="2:8" ht="21" customHeight="1" x14ac:dyDescent="0.2">
      <c r="B83" s="132" t="s">
        <v>2</v>
      </c>
      <c r="D83" s="121"/>
      <c r="E83" s="121"/>
      <c r="F83" s="121"/>
      <c r="G83" s="121"/>
      <c r="H83" s="121"/>
    </row>
    <row r="84" spans="2:8" ht="21" customHeight="1" x14ac:dyDescent="0.2">
      <c r="B84" s="132" t="s">
        <v>2</v>
      </c>
      <c r="D84" s="121"/>
      <c r="E84" s="121"/>
      <c r="F84" s="121"/>
      <c r="G84" s="121"/>
      <c r="H84" s="121"/>
    </row>
    <row r="85" spans="2:8" ht="21" customHeight="1" x14ac:dyDescent="0.2">
      <c r="B85" s="132" t="s">
        <v>37</v>
      </c>
      <c r="D85" s="121">
        <f>SUBTOTAL(109,tblOwnersInvestments[YEAR 1])</f>
        <v>0</v>
      </c>
      <c r="E85" s="121"/>
      <c r="F85" s="121"/>
      <c r="G85" s="121"/>
      <c r="H85" s="121"/>
    </row>
    <row r="86" spans="2:8" ht="21" customHeight="1" x14ac:dyDescent="0.2">
      <c r="B86" s="195"/>
      <c r="C86" s="195"/>
      <c r="D86" s="195"/>
    </row>
    <row r="87" spans="2:8" ht="21" customHeight="1" x14ac:dyDescent="0.2">
      <c r="B87" s="130" t="s">
        <v>58</v>
      </c>
      <c r="C87" s="126" t="s">
        <v>48</v>
      </c>
      <c r="D87" s="131" t="s">
        <v>251</v>
      </c>
      <c r="E87" s="131" t="s">
        <v>252</v>
      </c>
      <c r="F87" s="131" t="s">
        <v>253</v>
      </c>
      <c r="G87" s="131" t="s">
        <v>254</v>
      </c>
      <c r="H87" s="131" t="s">
        <v>255</v>
      </c>
    </row>
    <row r="88" spans="2:8" ht="21" customHeight="1" x14ac:dyDescent="0.2">
      <c r="B88" s="132" t="s">
        <v>3</v>
      </c>
      <c r="C88" s="158" t="s">
        <v>274</v>
      </c>
      <c r="D88" s="192"/>
      <c r="E88" s="121"/>
      <c r="F88" s="121"/>
      <c r="G88" s="121"/>
      <c r="H88" s="121"/>
    </row>
    <row r="89" spans="2:8" ht="21" customHeight="1" x14ac:dyDescent="0.2">
      <c r="B89" s="132" t="s">
        <v>4</v>
      </c>
      <c r="D89" s="121"/>
      <c r="E89" s="121"/>
      <c r="F89" s="121"/>
      <c r="G89" s="121"/>
      <c r="H89" s="121"/>
    </row>
    <row r="90" spans="2:8" ht="21" customHeight="1" x14ac:dyDescent="0.2">
      <c r="B90" s="132" t="s">
        <v>59</v>
      </c>
      <c r="D90" s="121"/>
      <c r="E90" s="121"/>
      <c r="F90" s="121"/>
      <c r="G90" s="121"/>
      <c r="H90" s="121"/>
    </row>
    <row r="91" spans="2:8" ht="21" customHeight="1" x14ac:dyDescent="0.2">
      <c r="B91" s="132" t="s">
        <v>60</v>
      </c>
      <c r="D91" s="121"/>
      <c r="E91" s="121"/>
      <c r="F91" s="121"/>
      <c r="G91" s="121"/>
      <c r="H91" s="121"/>
    </row>
    <row r="92" spans="2:8" ht="21" customHeight="1" x14ac:dyDescent="0.2">
      <c r="B92" s="132" t="s">
        <v>37</v>
      </c>
      <c r="D92" s="121">
        <f>SUBTOTAL(109,tblBankLoans[YEAR 1])</f>
        <v>0</v>
      </c>
      <c r="E92" s="121"/>
      <c r="F92" s="121"/>
      <c r="G92" s="121"/>
      <c r="H92" s="121"/>
    </row>
    <row r="93" spans="2:8" ht="21" customHeight="1" x14ac:dyDescent="0.2">
      <c r="B93" s="195"/>
      <c r="C93" s="195"/>
      <c r="D93" s="195"/>
    </row>
    <row r="94" spans="2:8" ht="21" customHeight="1" x14ac:dyDescent="0.2">
      <c r="B94" s="130" t="s">
        <v>256</v>
      </c>
      <c r="C94" s="126" t="s">
        <v>48</v>
      </c>
      <c r="D94" s="131" t="s">
        <v>251</v>
      </c>
      <c r="E94" s="131" t="s">
        <v>252</v>
      </c>
      <c r="F94" s="131" t="s">
        <v>253</v>
      </c>
      <c r="G94" s="131" t="s">
        <v>254</v>
      </c>
      <c r="H94" s="131" t="s">
        <v>255</v>
      </c>
    </row>
    <row r="95" spans="2:8" ht="21" customHeight="1" x14ac:dyDescent="0.2">
      <c r="B95" s="132" t="s">
        <v>268</v>
      </c>
      <c r="C95" s="126" t="s">
        <v>270</v>
      </c>
      <c r="D95" s="121"/>
      <c r="E95" s="121"/>
      <c r="F95" s="121"/>
      <c r="G95" s="121"/>
      <c r="H95" s="121"/>
    </row>
    <row r="96" spans="2:8" ht="21" customHeight="1" x14ac:dyDescent="0.2">
      <c r="B96" s="132" t="s">
        <v>269</v>
      </c>
      <c r="C96" s="126" t="s">
        <v>257</v>
      </c>
      <c r="D96" s="121"/>
      <c r="E96" s="121"/>
      <c r="F96" s="121"/>
      <c r="G96" s="121"/>
      <c r="H96" s="121"/>
    </row>
    <row r="97" spans="1:8" ht="21" customHeight="1" x14ac:dyDescent="0.2">
      <c r="B97" s="132" t="s">
        <v>258</v>
      </c>
      <c r="C97" s="126" t="s">
        <v>271</v>
      </c>
      <c r="D97" s="121"/>
      <c r="E97" s="121"/>
      <c r="F97" s="121"/>
      <c r="G97" s="121"/>
      <c r="H97" s="121"/>
    </row>
    <row r="98" spans="1:8" ht="21" hidden="1" customHeight="1" x14ac:dyDescent="0.2">
      <c r="B98" s="133"/>
      <c r="D98" s="121">
        <f t="shared" ref="D98:D102" si="0">D73*0.6</f>
        <v>0</v>
      </c>
      <c r="E98" s="121"/>
      <c r="F98" s="121"/>
      <c r="G98" s="121"/>
      <c r="H98" s="121"/>
    </row>
    <row r="99" spans="1:8" ht="21" hidden="1" customHeight="1" x14ac:dyDescent="0.2">
      <c r="B99" s="133"/>
      <c r="D99" s="121">
        <f t="shared" si="0"/>
        <v>0</v>
      </c>
      <c r="E99" s="121"/>
      <c r="F99" s="121"/>
      <c r="G99" s="121"/>
      <c r="H99" s="121"/>
    </row>
    <row r="100" spans="1:8" ht="21" hidden="1" customHeight="1" x14ac:dyDescent="0.2">
      <c r="B100" s="134"/>
      <c r="D100" s="121">
        <f t="shared" si="0"/>
        <v>0</v>
      </c>
      <c r="E100" s="121"/>
      <c r="F100" s="121"/>
      <c r="G100" s="121"/>
      <c r="H100" s="121"/>
    </row>
    <row r="101" spans="1:8" ht="21" customHeight="1" x14ac:dyDescent="0.2">
      <c r="B101" s="133" t="s">
        <v>6</v>
      </c>
      <c r="D101" s="121">
        <f t="shared" si="0"/>
        <v>0</v>
      </c>
      <c r="E101" s="121"/>
      <c r="F101" s="121"/>
      <c r="G101" s="121"/>
      <c r="H101" s="121"/>
    </row>
    <row r="102" spans="1:8" ht="21" customHeight="1" x14ac:dyDescent="0.2">
      <c r="B102" s="132" t="s">
        <v>61</v>
      </c>
      <c r="D102" s="121">
        <f t="shared" si="0"/>
        <v>0</v>
      </c>
      <c r="E102" s="121"/>
      <c r="F102" s="121"/>
      <c r="G102" s="121"/>
      <c r="H102" s="121"/>
    </row>
    <row r="103" spans="1:8" ht="21" hidden="1" customHeight="1" x14ac:dyDescent="0.2">
      <c r="B103" s="134"/>
      <c r="D103" s="121">
        <f>D79*0.6</f>
        <v>0</v>
      </c>
      <c r="E103" s="121"/>
      <c r="F103" s="121"/>
      <c r="G103" s="121"/>
      <c r="H103" s="121"/>
    </row>
    <row r="104" spans="1:8" ht="21" hidden="1" customHeight="1" x14ac:dyDescent="0.2">
      <c r="B104" s="134"/>
      <c r="D104" s="121"/>
      <c r="E104" s="121"/>
      <c r="F104" s="121"/>
      <c r="G104" s="121"/>
      <c r="H104" s="121"/>
    </row>
    <row r="105" spans="1:8" ht="21" hidden="1" customHeight="1" x14ac:dyDescent="0.2">
      <c r="B105" s="134"/>
      <c r="D105" s="121">
        <f>D81*0.6</f>
        <v>0</v>
      </c>
      <c r="E105" s="121"/>
      <c r="F105" s="121"/>
      <c r="G105" s="121"/>
      <c r="H105" s="121"/>
    </row>
    <row r="106" spans="1:8" ht="21" customHeight="1" x14ac:dyDescent="0.2">
      <c r="B106" s="132" t="s">
        <v>37</v>
      </c>
      <c r="D106" s="121">
        <f>SUBTOTAL(109,tblOtherLoans[YEAR 1])</f>
        <v>0</v>
      </c>
      <c r="E106" s="121"/>
      <c r="F106" s="121"/>
      <c r="G106" s="121"/>
      <c r="H106" s="121"/>
    </row>
    <row r="107" spans="1:8" ht="21" hidden="1" customHeight="1" x14ac:dyDescent="0.2">
      <c r="B107" s="195"/>
      <c r="C107" s="195"/>
      <c r="D107" s="195"/>
    </row>
    <row r="108" spans="1:8" ht="21" hidden="1" customHeight="1" x14ac:dyDescent="0.2"/>
    <row r="109" spans="1:8" ht="21" hidden="1" customHeight="1" x14ac:dyDescent="0.2"/>
    <row r="110" spans="1:8" ht="21" hidden="1" customHeight="1" x14ac:dyDescent="0.2"/>
    <row r="111" spans="1:8" ht="21" customHeight="1" x14ac:dyDescent="0.2">
      <c r="A111" s="193"/>
      <c r="B111" s="194" t="s">
        <v>20</v>
      </c>
      <c r="C111" s="193"/>
      <c r="D111" s="193"/>
    </row>
    <row r="112" spans="1:8" ht="21" customHeight="1" x14ac:dyDescent="0.2">
      <c r="B112" s="130" t="s">
        <v>38</v>
      </c>
      <c r="C112" s="126" t="s">
        <v>48</v>
      </c>
      <c r="D112" s="131" t="s">
        <v>251</v>
      </c>
      <c r="E112" s="131" t="s">
        <v>252</v>
      </c>
      <c r="F112" s="131" t="s">
        <v>253</v>
      </c>
      <c r="G112" s="131" t="s">
        <v>254</v>
      </c>
      <c r="H112" s="131" t="s">
        <v>255</v>
      </c>
    </row>
    <row r="113" spans="2:8" ht="21" customHeight="1" x14ac:dyDescent="0.2">
      <c r="B113" s="132" t="s">
        <v>21</v>
      </c>
      <c r="D113" s="121">
        <f>tblOwnersInvestments[[#Totals],[YEAR 1]]</f>
        <v>0</v>
      </c>
      <c r="E113" s="121"/>
      <c r="F113" s="121"/>
      <c r="G113" s="121"/>
      <c r="H113" s="121"/>
    </row>
    <row r="114" spans="2:8" ht="21" customHeight="1" x14ac:dyDescent="0.2">
      <c r="B114" s="132" t="s">
        <v>22</v>
      </c>
      <c r="D114" s="121">
        <f>tblBankLoans[[#Totals],[YEAR 1]]</f>
        <v>0</v>
      </c>
      <c r="E114" s="121"/>
      <c r="F114" s="121"/>
      <c r="G114" s="121"/>
      <c r="H114" s="121"/>
    </row>
    <row r="115" spans="2:8" ht="21" customHeight="1" x14ac:dyDescent="0.2">
      <c r="B115" s="132" t="s">
        <v>272</v>
      </c>
      <c r="D115" s="121">
        <f>tblOtherLoans[[#Totals],[YEAR 1]]</f>
        <v>0</v>
      </c>
      <c r="E115" s="121"/>
      <c r="F115" s="121"/>
      <c r="G115" s="121"/>
      <c r="H115" s="121"/>
    </row>
    <row r="116" spans="2:8" ht="21" customHeight="1" x14ac:dyDescent="0.2">
      <c r="B116" s="132" t="s">
        <v>37</v>
      </c>
      <c r="D116" s="121">
        <f>SUBTOTAL(109,tblCapitalSources[YEAR 1])</f>
        <v>0</v>
      </c>
      <c r="E116" s="121"/>
      <c r="F116" s="121"/>
      <c r="G116" s="121"/>
      <c r="H116" s="121"/>
    </row>
    <row r="117" spans="2:8" ht="21" customHeight="1" x14ac:dyDescent="0.2">
      <c r="B117" s="195"/>
      <c r="C117" s="195"/>
      <c r="D117" s="195"/>
    </row>
    <row r="118" spans="2:8" ht="21" customHeight="1" x14ac:dyDescent="0.2">
      <c r="B118" s="130" t="s">
        <v>5</v>
      </c>
      <c r="C118" s="126" t="s">
        <v>48</v>
      </c>
      <c r="D118" s="131" t="s">
        <v>251</v>
      </c>
      <c r="E118" s="131" t="s">
        <v>252</v>
      </c>
      <c r="F118" s="131" t="s">
        <v>253</v>
      </c>
      <c r="G118" s="131" t="s">
        <v>254</v>
      </c>
      <c r="H118" s="131" t="s">
        <v>255</v>
      </c>
    </row>
    <row r="119" spans="2:8" ht="21" customHeight="1" x14ac:dyDescent="0.2">
      <c r="B119" s="132" t="s">
        <v>226</v>
      </c>
      <c r="D119" s="121">
        <f>tblRealEstate[[#Totals],[YEAR 1]]</f>
        <v>0</v>
      </c>
      <c r="E119" s="121"/>
      <c r="F119" s="121"/>
      <c r="G119" s="121"/>
      <c r="H119" s="121"/>
    </row>
    <row r="120" spans="2:8" ht="21" customHeight="1" x14ac:dyDescent="0.2">
      <c r="B120" s="132" t="s">
        <v>225</v>
      </c>
      <c r="D120" s="121">
        <f>tblImprovements[[#Totals],[YEAR 1]]</f>
        <v>0</v>
      </c>
      <c r="E120" s="121"/>
      <c r="F120" s="121"/>
      <c r="G120" s="121"/>
      <c r="H120" s="121"/>
    </row>
    <row r="121" spans="2:8" ht="21" customHeight="1" x14ac:dyDescent="0.2">
      <c r="B121" s="132" t="s">
        <v>23</v>
      </c>
      <c r="D121" s="121">
        <f>tblCapital[[#Totals],[YEAR 1]]</f>
        <v>0</v>
      </c>
      <c r="E121" s="121"/>
      <c r="F121" s="121"/>
      <c r="G121" s="121"/>
      <c r="H121" s="121"/>
    </row>
    <row r="122" spans="2:8" ht="21" customHeight="1" x14ac:dyDescent="0.2">
      <c r="B122" s="132" t="s">
        <v>24</v>
      </c>
      <c r="D122" s="121">
        <f>tblAdminExpenses[[#Totals],[YEAR 1]]</f>
        <v>0</v>
      </c>
      <c r="E122" s="121"/>
      <c r="F122" s="121"/>
      <c r="G122" s="121"/>
      <c r="H122" s="121"/>
    </row>
    <row r="123" spans="2:8" ht="21" customHeight="1" x14ac:dyDescent="0.2">
      <c r="B123" s="132" t="s">
        <v>25</v>
      </c>
      <c r="D123" s="121"/>
      <c r="E123" s="121"/>
      <c r="F123" s="121"/>
      <c r="G123" s="121"/>
      <c r="H123" s="121"/>
    </row>
    <row r="124" spans="2:8" ht="21" customHeight="1" x14ac:dyDescent="0.2">
      <c r="B124" s="132" t="s">
        <v>26</v>
      </c>
      <c r="D124" s="121">
        <f>tblPromoExpenses[[#Totals],[YEAR 1]]</f>
        <v>50</v>
      </c>
      <c r="E124" s="121"/>
      <c r="F124" s="121"/>
      <c r="G124" s="121"/>
      <c r="H124" s="121"/>
    </row>
    <row r="125" spans="2:8" ht="21" customHeight="1" x14ac:dyDescent="0.2">
      <c r="B125" s="132" t="s">
        <v>27</v>
      </c>
      <c r="D125" s="121">
        <f>tblOtherExpenses[[#Totals],[YEAR 1]]</f>
        <v>0</v>
      </c>
      <c r="E125" s="121"/>
      <c r="F125" s="121"/>
      <c r="G125" s="121"/>
      <c r="H125" s="121"/>
    </row>
    <row r="126" spans="2:8" ht="21" customHeight="1" x14ac:dyDescent="0.2">
      <c r="B126" s="132" t="s">
        <v>28</v>
      </c>
      <c r="D126" s="121">
        <f>tblContingencies[[#All],[  ]]</f>
        <v>0</v>
      </c>
      <c r="E126" s="121"/>
      <c r="F126" s="121"/>
      <c r="G126" s="121"/>
      <c r="H126" s="121"/>
    </row>
    <row r="127" spans="2:8" ht="21" customHeight="1" x14ac:dyDescent="0.2">
      <c r="B127" s="132" t="s">
        <v>29</v>
      </c>
      <c r="D127" s="121">
        <f>tblWorkingCapital[[#All],[  ]]</f>
        <v>0</v>
      </c>
      <c r="E127" s="121"/>
      <c r="F127" s="121"/>
      <c r="G127" s="121"/>
      <c r="H127" s="121"/>
    </row>
    <row r="128" spans="2:8" ht="21" customHeight="1" x14ac:dyDescent="0.2">
      <c r="B128" s="132" t="s">
        <v>37</v>
      </c>
      <c r="D128" s="121">
        <f>SUM(tblStartupExpenses[YEAR 1])</f>
        <v>50</v>
      </c>
      <c r="E128" s="121"/>
      <c r="F128" s="121"/>
      <c r="G128" s="121"/>
      <c r="H128" s="121"/>
    </row>
    <row r="129" spans="2:4" ht="21" customHeight="1" x14ac:dyDescent="0.2">
      <c r="B129" s="195"/>
      <c r="C129" s="195"/>
      <c r="D129" s="195"/>
    </row>
    <row r="130" spans="2:4" ht="21" customHeight="1" x14ac:dyDescent="0.2">
      <c r="B130" s="129" t="s">
        <v>30</v>
      </c>
    </row>
    <row r="131" spans="2:4" ht="21" customHeight="1" x14ac:dyDescent="0.2">
      <c r="B131" s="130" t="s">
        <v>45</v>
      </c>
      <c r="C131" s="135" t="s">
        <v>50</v>
      </c>
      <c r="D131" s="131" t="s">
        <v>51</v>
      </c>
    </row>
    <row r="132" spans="2:4" ht="21" customHeight="1" x14ac:dyDescent="0.2">
      <c r="B132" s="132" t="s">
        <v>31</v>
      </c>
      <c r="C132" s="126" t="s">
        <v>307</v>
      </c>
      <c r="D132" s="121"/>
    </row>
    <row r="133" spans="2:4" ht="21" customHeight="1" x14ac:dyDescent="0.2">
      <c r="B133" s="132" t="s">
        <v>32</v>
      </c>
      <c r="D133" s="121"/>
    </row>
    <row r="134" spans="2:4" ht="21" customHeight="1" x14ac:dyDescent="0.2">
      <c r="B134" s="132" t="s">
        <v>32</v>
      </c>
      <c r="D134" s="121"/>
    </row>
    <row r="135" spans="2:4" ht="21" customHeight="1" x14ac:dyDescent="0.2">
      <c r="B135" s="132" t="s">
        <v>32</v>
      </c>
      <c r="D135" s="121"/>
    </row>
    <row r="136" spans="2:4" ht="21" customHeight="1" x14ac:dyDescent="0.2">
      <c r="B136" s="132" t="s">
        <v>37</v>
      </c>
      <c r="D136" s="121">
        <f>SUBTOTAL(109,tblCollateral[VALUE])</f>
        <v>0</v>
      </c>
    </row>
    <row r="137" spans="2:4" ht="21" customHeight="1" x14ac:dyDescent="0.2">
      <c r="B137" s="195"/>
      <c r="C137" s="195"/>
      <c r="D137" s="195"/>
    </row>
    <row r="138" spans="2:4" ht="21" customHeight="1" x14ac:dyDescent="0.2">
      <c r="B138" s="130" t="s">
        <v>46</v>
      </c>
      <c r="C138" s="126" t="s">
        <v>48</v>
      </c>
      <c r="D138" s="136" t="s">
        <v>49</v>
      </c>
    </row>
    <row r="139" spans="2:4" ht="21" customHeight="1" x14ac:dyDescent="0.2">
      <c r="B139" s="132" t="s">
        <v>308</v>
      </c>
      <c r="D139" s="154">
        <v>1</v>
      </c>
    </row>
    <row r="140" spans="2:4" ht="21" customHeight="1" x14ac:dyDescent="0.2">
      <c r="B140" s="132" t="s">
        <v>33</v>
      </c>
    </row>
    <row r="141" spans="2:4" ht="21" customHeight="1" x14ac:dyDescent="0.2">
      <c r="B141" s="132" t="s">
        <v>33</v>
      </c>
    </row>
    <row r="142" spans="2:4" ht="21" customHeight="1" x14ac:dyDescent="0.2">
      <c r="B142" s="195"/>
      <c r="C142" s="195"/>
      <c r="D142" s="195"/>
    </row>
    <row r="143" spans="2:4" ht="21" customHeight="1" x14ac:dyDescent="0.2">
      <c r="B143" s="130" t="s">
        <v>47</v>
      </c>
      <c r="C143" s="126" t="s">
        <v>48</v>
      </c>
      <c r="D143" s="136" t="s">
        <v>49</v>
      </c>
    </row>
    <row r="144" spans="2:4" ht="21" customHeight="1" x14ac:dyDescent="0.2">
      <c r="B144" s="132" t="s">
        <v>34</v>
      </c>
    </row>
    <row r="145" spans="2:2" ht="21" customHeight="1" x14ac:dyDescent="0.2">
      <c r="B145" s="132" t="s">
        <v>35</v>
      </c>
    </row>
    <row r="146" spans="2:2" ht="21" customHeight="1" x14ac:dyDescent="0.2">
      <c r="B146" s="132" t="s">
        <v>36</v>
      </c>
    </row>
  </sheetData>
  <mergeCells count="16">
    <mergeCell ref="B60:D60"/>
    <mergeCell ref="B65:D65"/>
    <mergeCell ref="B86:D86"/>
    <mergeCell ref="B142:D142"/>
    <mergeCell ref="B17:D17"/>
    <mergeCell ref="B25:D25"/>
    <mergeCell ref="B36:D36"/>
    <mergeCell ref="B45:D45"/>
    <mergeCell ref="B53:D53"/>
    <mergeCell ref="B93:D93"/>
    <mergeCell ref="B107:D107"/>
    <mergeCell ref="B117:D117"/>
    <mergeCell ref="B129:D129"/>
    <mergeCell ref="B137:D137"/>
    <mergeCell ref="B67:D67"/>
    <mergeCell ref="B69:D69"/>
  </mergeCells>
  <printOptions horizontalCentered="1"/>
  <pageMargins left="0.25" right="0.25" top="0.75" bottom="0.75" header="0.3" footer="0.3"/>
  <pageSetup fitToHeight="0" orientation="portrait" r:id="rId1"/>
  <headerFooter>
    <oddFooter>Page &amp;P of &amp;N</oddFooter>
  </headerFooter>
  <drawing r:id="rId2"/>
  <tableParts count="1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selection activeCell="B4" sqref="B4"/>
    </sheetView>
  </sheetViews>
  <sheetFormatPr defaultColWidth="8.5703125" defaultRowHeight="12" x14ac:dyDescent="0.2"/>
  <cols>
    <col min="1" max="1" width="2.7109375" style="20" customWidth="1"/>
    <col min="2" max="2" width="36.85546875" style="19" customWidth="1"/>
    <col min="3" max="10" width="12.7109375" style="19" customWidth="1"/>
    <col min="11" max="16" width="13.7109375" style="19" customWidth="1"/>
    <col min="17" max="16384" width="8.5703125" style="19"/>
  </cols>
  <sheetData>
    <row r="1" spans="1:16" s="15" customFormat="1" ht="12" customHeight="1" x14ac:dyDescent="0.2">
      <c r="A1" s="14"/>
      <c r="B1" s="14"/>
      <c r="C1" s="14"/>
      <c r="D1" s="14"/>
    </row>
    <row r="2" spans="1:16" s="15" customFormat="1" ht="30" customHeight="1" thickBot="1" x14ac:dyDescent="0.25">
      <c r="A2" s="16"/>
      <c r="B2" s="196" t="s">
        <v>115</v>
      </c>
      <c r="C2" s="196"/>
      <c r="D2" s="196"/>
      <c r="E2" s="196"/>
      <c r="F2" s="196"/>
      <c r="G2" s="196"/>
      <c r="H2" s="196"/>
      <c r="I2" s="196"/>
      <c r="J2" s="196"/>
      <c r="K2" s="196"/>
      <c r="L2" s="196"/>
      <c r="M2" s="196"/>
      <c r="N2" s="196"/>
      <c r="O2" s="196"/>
      <c r="P2" s="196"/>
    </row>
    <row r="3" spans="1:16" ht="18" customHeight="1" thickTop="1" x14ac:dyDescent="0.2">
      <c r="A3" s="17"/>
      <c r="B3" s="18" t="str">
        <f>'Project Costs'!D1</f>
        <v>Business Name</v>
      </c>
    </row>
    <row r="4" spans="1:16" ht="18" customHeight="1" x14ac:dyDescent="0.2">
      <c r="B4" s="21">
        <f>'Personal Financial Statement'!C5</f>
        <v>43146</v>
      </c>
    </row>
    <row r="5" spans="1:16" s="25" customFormat="1" ht="38.25" customHeight="1" thickBot="1" x14ac:dyDescent="0.25">
      <c r="A5" s="20"/>
      <c r="B5" s="22"/>
      <c r="C5" s="78" t="s">
        <v>116</v>
      </c>
      <c r="D5" s="23" t="s">
        <v>117</v>
      </c>
      <c r="E5" s="23" t="s">
        <v>118</v>
      </c>
      <c r="F5" s="23" t="s">
        <v>119</v>
      </c>
      <c r="G5" s="23" t="s">
        <v>120</v>
      </c>
      <c r="H5" s="23" t="s">
        <v>121</v>
      </c>
      <c r="I5" s="23" t="s">
        <v>122</v>
      </c>
      <c r="J5" s="23" t="s">
        <v>123</v>
      </c>
      <c r="K5" s="23" t="s">
        <v>124</v>
      </c>
      <c r="L5" s="23" t="s">
        <v>125</v>
      </c>
      <c r="M5" s="23" t="s">
        <v>126</v>
      </c>
      <c r="N5" s="23" t="s">
        <v>127</v>
      </c>
      <c r="O5" s="23" t="s">
        <v>128</v>
      </c>
      <c r="P5" s="24" t="s">
        <v>62</v>
      </c>
    </row>
    <row r="6" spans="1:16" ht="18" customHeight="1" x14ac:dyDescent="0.2">
      <c r="B6" s="26" t="s">
        <v>63</v>
      </c>
      <c r="C6" s="27"/>
      <c r="D6" s="28"/>
      <c r="E6" s="28"/>
      <c r="F6" s="28"/>
      <c r="G6" s="28"/>
      <c r="H6" s="28"/>
      <c r="I6" s="28"/>
      <c r="J6" s="28"/>
      <c r="K6" s="28"/>
      <c r="L6" s="28"/>
      <c r="M6" s="28"/>
      <c r="N6" s="28"/>
      <c r="O6" s="28"/>
      <c r="P6" s="29"/>
    </row>
    <row r="7" spans="1:16" ht="18" customHeight="1" thickBot="1" x14ac:dyDescent="0.25">
      <c r="B7" s="30" t="s">
        <v>113</v>
      </c>
      <c r="C7" s="31"/>
      <c r="D7" s="32">
        <f>C45</f>
        <v>0</v>
      </c>
      <c r="E7" s="32">
        <f t="shared" ref="E7:O7" si="0">D45</f>
        <v>0</v>
      </c>
      <c r="F7" s="32">
        <f t="shared" si="0"/>
        <v>0</v>
      </c>
      <c r="G7" s="32">
        <f t="shared" si="0"/>
        <v>0</v>
      </c>
      <c r="H7" s="32">
        <f t="shared" si="0"/>
        <v>0</v>
      </c>
      <c r="I7" s="32">
        <f t="shared" si="0"/>
        <v>0</v>
      </c>
      <c r="J7" s="32">
        <f t="shared" si="0"/>
        <v>0</v>
      </c>
      <c r="K7" s="32">
        <f t="shared" si="0"/>
        <v>0</v>
      </c>
      <c r="L7" s="32">
        <f t="shared" si="0"/>
        <v>0</v>
      </c>
      <c r="M7" s="32">
        <f t="shared" si="0"/>
        <v>0</v>
      </c>
      <c r="N7" s="32">
        <f t="shared" si="0"/>
        <v>0</v>
      </c>
      <c r="O7" s="33">
        <f t="shared" si="0"/>
        <v>0</v>
      </c>
      <c r="P7" s="34"/>
    </row>
    <row r="8" spans="1:16" ht="18" customHeight="1" x14ac:dyDescent="0.2">
      <c r="B8" s="26" t="s">
        <v>64</v>
      </c>
      <c r="C8" s="35"/>
      <c r="D8" s="36"/>
      <c r="E8" s="36"/>
      <c r="F8" s="36"/>
      <c r="G8" s="36"/>
      <c r="H8" s="36"/>
      <c r="I8" s="36"/>
      <c r="J8" s="36"/>
      <c r="K8" s="36"/>
      <c r="L8" s="36"/>
      <c r="M8" s="36"/>
      <c r="N8" s="36"/>
      <c r="O8" s="36"/>
      <c r="P8" s="37"/>
    </row>
    <row r="9" spans="1:16" ht="18" customHeight="1" x14ac:dyDescent="0.2">
      <c r="B9" s="38" t="s">
        <v>65</v>
      </c>
      <c r="C9" s="39"/>
      <c r="D9" s="40"/>
      <c r="E9" s="40"/>
      <c r="F9" s="40"/>
      <c r="G9" s="40"/>
      <c r="H9" s="40"/>
      <c r="I9" s="40"/>
      <c r="J9" s="40"/>
      <c r="K9" s="40"/>
      <c r="L9" s="40"/>
      <c r="M9" s="40"/>
      <c r="N9" s="40"/>
      <c r="O9" s="40"/>
      <c r="P9" s="41">
        <v>0</v>
      </c>
    </row>
    <row r="10" spans="1:16" ht="18" customHeight="1" x14ac:dyDescent="0.2">
      <c r="B10" s="77" t="s">
        <v>66</v>
      </c>
      <c r="C10" s="39"/>
      <c r="D10" s="42"/>
      <c r="E10" s="42"/>
      <c r="F10" s="42"/>
      <c r="G10" s="42"/>
      <c r="H10" s="42"/>
      <c r="I10" s="42"/>
      <c r="J10" s="42"/>
      <c r="K10" s="42"/>
      <c r="L10" s="42"/>
      <c r="M10" s="42"/>
      <c r="N10" s="42"/>
      <c r="O10" s="42"/>
      <c r="P10" s="43">
        <v>0</v>
      </c>
    </row>
    <row r="11" spans="1:16" ht="18" customHeight="1" x14ac:dyDescent="0.2">
      <c r="B11" s="38" t="s">
        <v>67</v>
      </c>
      <c r="C11" s="40"/>
      <c r="D11" s="40"/>
      <c r="E11" s="40"/>
      <c r="F11" s="40"/>
      <c r="G11" s="40"/>
      <c r="H11" s="40"/>
      <c r="I11" s="40"/>
      <c r="J11" s="40"/>
      <c r="K11" s="40"/>
      <c r="L11" s="40"/>
      <c r="M11" s="40"/>
      <c r="N11" s="40"/>
      <c r="O11" s="40"/>
      <c r="P11" s="41">
        <v>0</v>
      </c>
    </row>
    <row r="12" spans="1:16" ht="18" customHeight="1" x14ac:dyDescent="0.2">
      <c r="B12" s="44" t="s">
        <v>68</v>
      </c>
      <c r="C12" s="45"/>
      <c r="D12" s="28"/>
      <c r="E12" s="28"/>
      <c r="F12" s="28"/>
      <c r="G12" s="28"/>
      <c r="H12" s="28"/>
      <c r="I12" s="28"/>
      <c r="J12" s="28"/>
      <c r="K12" s="28"/>
      <c r="L12" s="28"/>
      <c r="M12" s="28"/>
      <c r="N12" s="28"/>
      <c r="O12" s="28"/>
      <c r="P12" s="46"/>
    </row>
    <row r="13" spans="1:16" ht="18" customHeight="1" thickBot="1" x14ac:dyDescent="0.25">
      <c r="B13" s="30" t="s">
        <v>69</v>
      </c>
      <c r="C13" s="47">
        <f>SUM(C9:C11)</f>
        <v>0</v>
      </c>
      <c r="D13" s="47">
        <f t="shared" ref="D13:O13" si="1">SUM(D9:D11)</f>
        <v>0</v>
      </c>
      <c r="E13" s="47">
        <f t="shared" si="1"/>
        <v>0</v>
      </c>
      <c r="F13" s="47">
        <f t="shared" si="1"/>
        <v>0</v>
      </c>
      <c r="G13" s="47">
        <f t="shared" si="1"/>
        <v>0</v>
      </c>
      <c r="H13" s="47">
        <f t="shared" si="1"/>
        <v>0</v>
      </c>
      <c r="I13" s="47">
        <f t="shared" si="1"/>
        <v>0</v>
      </c>
      <c r="J13" s="47">
        <f t="shared" si="1"/>
        <v>0</v>
      </c>
      <c r="K13" s="47">
        <f t="shared" si="1"/>
        <v>0</v>
      </c>
      <c r="L13" s="47">
        <f t="shared" si="1"/>
        <v>0</v>
      </c>
      <c r="M13" s="47">
        <f t="shared" si="1"/>
        <v>0</v>
      </c>
      <c r="N13" s="47">
        <f t="shared" si="1"/>
        <v>0</v>
      </c>
      <c r="O13" s="47">
        <f t="shared" si="1"/>
        <v>0</v>
      </c>
      <c r="P13" s="48">
        <v>0</v>
      </c>
    </row>
    <row r="14" spans="1:16" ht="18" customHeight="1" x14ac:dyDescent="0.2">
      <c r="B14" s="26" t="s">
        <v>70</v>
      </c>
      <c r="C14" s="45"/>
      <c r="D14" s="28"/>
      <c r="E14" s="28"/>
      <c r="F14" s="28"/>
      <c r="G14" s="28"/>
      <c r="H14" s="28"/>
      <c r="I14" s="28"/>
      <c r="J14" s="28"/>
      <c r="K14" s="28"/>
      <c r="L14" s="28"/>
      <c r="M14" s="28"/>
      <c r="N14" s="28"/>
      <c r="O14" s="28"/>
      <c r="P14" s="49"/>
    </row>
    <row r="15" spans="1:16" ht="18" customHeight="1" thickBot="1" x14ac:dyDescent="0.25">
      <c r="B15" s="30" t="s">
        <v>71</v>
      </c>
      <c r="C15" s="47">
        <f>C7+C13</f>
        <v>0</v>
      </c>
      <c r="D15" s="47">
        <f t="shared" ref="D15:O15" si="2">D7+D13</f>
        <v>0</v>
      </c>
      <c r="E15" s="47">
        <f t="shared" si="2"/>
        <v>0</v>
      </c>
      <c r="F15" s="47">
        <f t="shared" si="2"/>
        <v>0</v>
      </c>
      <c r="G15" s="47">
        <f t="shared" si="2"/>
        <v>0</v>
      </c>
      <c r="H15" s="47">
        <f t="shared" si="2"/>
        <v>0</v>
      </c>
      <c r="I15" s="47">
        <f t="shared" si="2"/>
        <v>0</v>
      </c>
      <c r="J15" s="47">
        <f t="shared" si="2"/>
        <v>0</v>
      </c>
      <c r="K15" s="47">
        <f t="shared" si="2"/>
        <v>0</v>
      </c>
      <c r="L15" s="47">
        <f t="shared" si="2"/>
        <v>0</v>
      </c>
      <c r="M15" s="47">
        <f t="shared" si="2"/>
        <v>0</v>
      </c>
      <c r="N15" s="47">
        <f t="shared" si="2"/>
        <v>0</v>
      </c>
      <c r="O15" s="47">
        <f t="shared" si="2"/>
        <v>0</v>
      </c>
      <c r="P15" s="50"/>
    </row>
    <row r="16" spans="1:16" ht="18" customHeight="1" x14ac:dyDescent="0.2">
      <c r="B16" s="51" t="s">
        <v>72</v>
      </c>
      <c r="C16" s="52"/>
      <c r="D16" s="53"/>
      <c r="E16" s="53"/>
      <c r="F16" s="53"/>
      <c r="G16" s="53"/>
      <c r="H16" s="53"/>
      <c r="I16" s="53"/>
      <c r="J16" s="53"/>
      <c r="K16" s="53"/>
      <c r="L16" s="53"/>
      <c r="M16" s="53"/>
      <c r="N16" s="53"/>
      <c r="O16" s="53"/>
      <c r="P16" s="54"/>
    </row>
    <row r="17" spans="2:16" ht="18" customHeight="1" x14ac:dyDescent="0.2">
      <c r="B17" s="55" t="s">
        <v>73</v>
      </c>
      <c r="C17" s="40"/>
      <c r="D17" s="40"/>
      <c r="E17" s="40"/>
      <c r="F17" s="40"/>
      <c r="G17" s="40"/>
      <c r="H17" s="40"/>
      <c r="I17" s="40"/>
      <c r="J17" s="40"/>
      <c r="K17" s="40"/>
      <c r="L17" s="40"/>
      <c r="M17" s="40"/>
      <c r="N17" s="40"/>
      <c r="O17" s="40"/>
      <c r="P17" s="56">
        <f t="shared" ref="P17:P35" si="3">SUM(D17:O17)</f>
        <v>0</v>
      </c>
    </row>
    <row r="18" spans="2:16" ht="18" customHeight="1" x14ac:dyDescent="0.2">
      <c r="B18" s="57" t="s">
        <v>74</v>
      </c>
      <c r="C18" s="52"/>
      <c r="D18" s="53"/>
      <c r="E18" s="53"/>
      <c r="F18" s="53"/>
      <c r="G18" s="53"/>
      <c r="H18" s="53"/>
      <c r="I18" s="53"/>
      <c r="J18" s="53"/>
      <c r="K18" s="53"/>
      <c r="L18" s="53"/>
      <c r="M18" s="53"/>
      <c r="N18" s="53"/>
      <c r="O18" s="53"/>
      <c r="P18" s="58">
        <f t="shared" si="3"/>
        <v>0</v>
      </c>
    </row>
    <row r="19" spans="2:16" ht="18" customHeight="1" x14ac:dyDescent="0.2">
      <c r="B19" s="55" t="s">
        <v>75</v>
      </c>
      <c r="C19" s="40"/>
      <c r="D19" s="40"/>
      <c r="E19" s="40"/>
      <c r="F19" s="40"/>
      <c r="G19" s="40"/>
      <c r="H19" s="40"/>
      <c r="I19" s="40"/>
      <c r="J19" s="40"/>
      <c r="K19" s="40"/>
      <c r="L19" s="40"/>
      <c r="M19" s="40"/>
      <c r="N19" s="40"/>
      <c r="O19" s="40"/>
      <c r="P19" s="56">
        <f t="shared" si="3"/>
        <v>0</v>
      </c>
    </row>
    <row r="20" spans="2:16" ht="18" customHeight="1" x14ac:dyDescent="0.2">
      <c r="B20" s="57" t="s">
        <v>76</v>
      </c>
      <c r="C20" s="52"/>
      <c r="D20" s="53"/>
      <c r="E20" s="53"/>
      <c r="F20" s="53"/>
      <c r="G20" s="53"/>
      <c r="H20" s="53"/>
      <c r="I20" s="53"/>
      <c r="J20" s="53"/>
      <c r="K20" s="53"/>
      <c r="L20" s="53"/>
      <c r="M20" s="53"/>
      <c r="N20" s="53"/>
      <c r="O20" s="53"/>
      <c r="P20" s="58">
        <f t="shared" si="3"/>
        <v>0</v>
      </c>
    </row>
    <row r="21" spans="2:16" ht="18" customHeight="1" x14ac:dyDescent="0.2">
      <c r="B21" s="55" t="s">
        <v>77</v>
      </c>
      <c r="C21" s="40"/>
      <c r="D21" s="40"/>
      <c r="E21" s="40"/>
      <c r="F21" s="40"/>
      <c r="G21" s="40"/>
      <c r="H21" s="40"/>
      <c r="I21" s="40"/>
      <c r="J21" s="40"/>
      <c r="K21" s="40"/>
      <c r="L21" s="40"/>
      <c r="M21" s="40"/>
      <c r="N21" s="40"/>
      <c r="O21" s="40"/>
      <c r="P21" s="56">
        <f t="shared" si="3"/>
        <v>0</v>
      </c>
    </row>
    <row r="22" spans="2:16" ht="18" customHeight="1" x14ac:dyDescent="0.2">
      <c r="B22" s="57" t="s">
        <v>78</v>
      </c>
      <c r="C22" s="52"/>
      <c r="D22" s="53"/>
      <c r="E22" s="53"/>
      <c r="F22" s="53"/>
      <c r="G22" s="53"/>
      <c r="H22" s="53"/>
      <c r="I22" s="53"/>
      <c r="J22" s="53"/>
      <c r="K22" s="53"/>
      <c r="L22" s="53"/>
      <c r="M22" s="53"/>
      <c r="N22" s="53"/>
      <c r="O22" s="53"/>
      <c r="P22" s="58">
        <f t="shared" si="3"/>
        <v>0</v>
      </c>
    </row>
    <row r="23" spans="2:16" ht="18" customHeight="1" x14ac:dyDescent="0.2">
      <c r="B23" s="55" t="s">
        <v>79</v>
      </c>
      <c r="C23" s="40"/>
      <c r="D23" s="40"/>
      <c r="E23" s="40"/>
      <c r="F23" s="40"/>
      <c r="G23" s="40"/>
      <c r="H23" s="40"/>
      <c r="I23" s="40"/>
      <c r="J23" s="40"/>
      <c r="K23" s="40"/>
      <c r="L23" s="40"/>
      <c r="M23" s="40"/>
      <c r="N23" s="40"/>
      <c r="O23" s="40"/>
      <c r="P23" s="56">
        <f t="shared" si="3"/>
        <v>0</v>
      </c>
    </row>
    <row r="24" spans="2:16" ht="18" customHeight="1" x14ac:dyDescent="0.2">
      <c r="B24" s="57" t="s">
        <v>80</v>
      </c>
      <c r="C24" s="52"/>
      <c r="D24" s="53"/>
      <c r="E24" s="53"/>
      <c r="F24" s="53"/>
      <c r="G24" s="53"/>
      <c r="H24" s="53"/>
      <c r="I24" s="53"/>
      <c r="J24" s="53"/>
      <c r="K24" s="53"/>
      <c r="L24" s="53"/>
      <c r="M24" s="53"/>
      <c r="N24" s="53"/>
      <c r="O24" s="53"/>
      <c r="P24" s="58">
        <f t="shared" si="3"/>
        <v>0</v>
      </c>
    </row>
    <row r="25" spans="2:16" ht="18" customHeight="1" x14ac:dyDescent="0.2">
      <c r="B25" s="55" t="s">
        <v>81</v>
      </c>
      <c r="C25" s="40"/>
      <c r="D25" s="40"/>
      <c r="E25" s="40"/>
      <c r="F25" s="40"/>
      <c r="G25" s="40"/>
      <c r="H25" s="40"/>
      <c r="I25" s="40"/>
      <c r="J25" s="40"/>
      <c r="K25" s="40"/>
      <c r="L25" s="40"/>
      <c r="M25" s="40"/>
      <c r="N25" s="40"/>
      <c r="O25" s="40"/>
      <c r="P25" s="56">
        <f t="shared" si="3"/>
        <v>0</v>
      </c>
    </row>
    <row r="26" spans="2:16" ht="18" customHeight="1" x14ac:dyDescent="0.2">
      <c r="B26" s="57" t="s">
        <v>82</v>
      </c>
      <c r="C26" s="52"/>
      <c r="D26" s="53"/>
      <c r="E26" s="53"/>
      <c r="F26" s="53"/>
      <c r="G26" s="53"/>
      <c r="H26" s="53"/>
      <c r="I26" s="53"/>
      <c r="J26" s="53"/>
      <c r="K26" s="53"/>
      <c r="L26" s="53"/>
      <c r="M26" s="53"/>
      <c r="N26" s="53"/>
      <c r="O26" s="53"/>
      <c r="P26" s="58">
        <f t="shared" si="3"/>
        <v>0</v>
      </c>
    </row>
    <row r="27" spans="2:16" ht="18" customHeight="1" x14ac:dyDescent="0.2">
      <c r="B27" s="55" t="s">
        <v>83</v>
      </c>
      <c r="C27" s="40"/>
      <c r="D27" s="40"/>
      <c r="E27" s="40"/>
      <c r="F27" s="40"/>
      <c r="G27" s="40"/>
      <c r="H27" s="40"/>
      <c r="I27" s="40"/>
      <c r="J27" s="40"/>
      <c r="K27" s="40"/>
      <c r="L27" s="40"/>
      <c r="M27" s="40"/>
      <c r="N27" s="40"/>
      <c r="O27" s="40"/>
      <c r="P27" s="56">
        <f t="shared" si="3"/>
        <v>0</v>
      </c>
    </row>
    <row r="28" spans="2:16" ht="18" customHeight="1" x14ac:dyDescent="0.2">
      <c r="B28" s="57" t="s">
        <v>84</v>
      </c>
      <c r="C28" s="52"/>
      <c r="D28" s="53"/>
      <c r="E28" s="53"/>
      <c r="F28" s="53"/>
      <c r="G28" s="53"/>
      <c r="H28" s="53"/>
      <c r="I28" s="53"/>
      <c r="J28" s="53"/>
      <c r="K28" s="53"/>
      <c r="L28" s="53"/>
      <c r="M28" s="53"/>
      <c r="N28" s="53"/>
      <c r="O28" s="53"/>
      <c r="P28" s="58">
        <f t="shared" si="3"/>
        <v>0</v>
      </c>
    </row>
    <row r="29" spans="2:16" ht="18" customHeight="1" x14ac:dyDescent="0.2">
      <c r="B29" s="55" t="s">
        <v>85</v>
      </c>
      <c r="C29" s="40"/>
      <c r="D29" s="40"/>
      <c r="E29" s="40"/>
      <c r="F29" s="40"/>
      <c r="G29" s="40"/>
      <c r="H29" s="40"/>
      <c r="I29" s="40"/>
      <c r="J29" s="40"/>
      <c r="K29" s="40"/>
      <c r="L29" s="40"/>
      <c r="M29" s="40"/>
      <c r="N29" s="40"/>
      <c r="O29" s="40"/>
      <c r="P29" s="56">
        <f t="shared" si="3"/>
        <v>0</v>
      </c>
    </row>
    <row r="30" spans="2:16" ht="18" customHeight="1" x14ac:dyDescent="0.2">
      <c r="B30" s="57" t="s">
        <v>86</v>
      </c>
      <c r="C30" s="52"/>
      <c r="D30" s="53"/>
      <c r="E30" s="53"/>
      <c r="F30" s="53"/>
      <c r="G30" s="53"/>
      <c r="H30" s="53"/>
      <c r="I30" s="53"/>
      <c r="J30" s="53"/>
      <c r="K30" s="53"/>
      <c r="L30" s="53"/>
      <c r="M30" s="53"/>
      <c r="N30" s="53"/>
      <c r="O30" s="53"/>
      <c r="P30" s="58">
        <f t="shared" si="3"/>
        <v>0</v>
      </c>
    </row>
    <row r="31" spans="2:16" ht="18" customHeight="1" x14ac:dyDescent="0.2">
      <c r="B31" s="55" t="s">
        <v>87</v>
      </c>
      <c r="C31" s="40"/>
      <c r="D31" s="40"/>
      <c r="E31" s="40"/>
      <c r="F31" s="40"/>
      <c r="G31" s="40"/>
      <c r="H31" s="40"/>
      <c r="I31" s="40"/>
      <c r="J31" s="40"/>
      <c r="K31" s="40"/>
      <c r="L31" s="40"/>
      <c r="M31" s="40"/>
      <c r="N31" s="40"/>
      <c r="O31" s="40"/>
      <c r="P31" s="56">
        <f t="shared" si="3"/>
        <v>0</v>
      </c>
    </row>
    <row r="32" spans="2:16" ht="18" customHeight="1" x14ac:dyDescent="0.2">
      <c r="B32" s="57" t="s">
        <v>88</v>
      </c>
      <c r="C32" s="52"/>
      <c r="D32" s="53"/>
      <c r="E32" s="53"/>
      <c r="F32" s="53"/>
      <c r="G32" s="53"/>
      <c r="H32" s="53"/>
      <c r="I32" s="53"/>
      <c r="J32" s="53"/>
      <c r="K32" s="53"/>
      <c r="L32" s="53"/>
      <c r="M32" s="53"/>
      <c r="N32" s="53"/>
      <c r="O32" s="53"/>
      <c r="P32" s="58">
        <f t="shared" si="3"/>
        <v>0</v>
      </c>
    </row>
    <row r="33" spans="2:16" ht="18" customHeight="1" x14ac:dyDescent="0.2">
      <c r="B33" s="55"/>
      <c r="C33" s="40"/>
      <c r="D33" s="40"/>
      <c r="E33" s="40"/>
      <c r="F33" s="40"/>
      <c r="G33" s="40"/>
      <c r="H33" s="40"/>
      <c r="I33" s="40"/>
      <c r="J33" s="40"/>
      <c r="K33" s="40"/>
      <c r="L33" s="40"/>
      <c r="M33" s="40"/>
      <c r="N33" s="40"/>
      <c r="O33" s="40"/>
      <c r="P33" s="56">
        <f t="shared" si="3"/>
        <v>0</v>
      </c>
    </row>
    <row r="34" spans="2:16" ht="18" customHeight="1" x14ac:dyDescent="0.2">
      <c r="B34" s="57"/>
      <c r="C34" s="52"/>
      <c r="D34" s="53"/>
      <c r="E34" s="53"/>
      <c r="F34" s="53"/>
      <c r="G34" s="53"/>
      <c r="H34" s="53"/>
      <c r="I34" s="53"/>
      <c r="J34" s="53"/>
      <c r="K34" s="53"/>
      <c r="L34" s="53"/>
      <c r="M34" s="53"/>
      <c r="N34" s="53"/>
      <c r="O34" s="53"/>
      <c r="P34" s="58">
        <f t="shared" si="3"/>
        <v>0</v>
      </c>
    </row>
    <row r="35" spans="2:16" ht="18" customHeight="1" x14ac:dyDescent="0.2">
      <c r="B35" s="55" t="s">
        <v>89</v>
      </c>
      <c r="C35" s="40"/>
      <c r="D35" s="40"/>
      <c r="E35" s="40"/>
      <c r="F35" s="40"/>
      <c r="G35" s="40"/>
      <c r="H35" s="40"/>
      <c r="I35" s="40"/>
      <c r="J35" s="40"/>
      <c r="K35" s="40"/>
      <c r="L35" s="40"/>
      <c r="M35" s="40"/>
      <c r="N35" s="40"/>
      <c r="O35" s="40"/>
      <c r="P35" s="56">
        <f t="shared" si="3"/>
        <v>0</v>
      </c>
    </row>
    <row r="36" spans="2:16" ht="18" customHeight="1" thickBot="1" x14ac:dyDescent="0.25">
      <c r="B36" s="59" t="s">
        <v>90</v>
      </c>
      <c r="C36" s="47">
        <f>SUM(C17:C35)</f>
        <v>0</v>
      </c>
      <c r="D36" s="47">
        <f t="shared" ref="D36:O36" si="4">SUM(D17:D35)</f>
        <v>0</v>
      </c>
      <c r="E36" s="47">
        <f t="shared" si="4"/>
        <v>0</v>
      </c>
      <c r="F36" s="47">
        <f t="shared" si="4"/>
        <v>0</v>
      </c>
      <c r="G36" s="47">
        <f t="shared" si="4"/>
        <v>0</v>
      </c>
      <c r="H36" s="47">
        <f t="shared" si="4"/>
        <v>0</v>
      </c>
      <c r="I36" s="47">
        <f t="shared" si="4"/>
        <v>0</v>
      </c>
      <c r="J36" s="47">
        <f t="shared" si="4"/>
        <v>0</v>
      </c>
      <c r="K36" s="47">
        <f t="shared" si="4"/>
        <v>0</v>
      </c>
      <c r="L36" s="47">
        <f t="shared" si="4"/>
        <v>0</v>
      </c>
      <c r="M36" s="47">
        <f t="shared" si="4"/>
        <v>0</v>
      </c>
      <c r="N36" s="47">
        <f t="shared" si="4"/>
        <v>0</v>
      </c>
      <c r="O36" s="47">
        <f t="shared" si="4"/>
        <v>0</v>
      </c>
      <c r="P36" s="48">
        <v>0</v>
      </c>
    </row>
    <row r="37" spans="2:16" ht="18" customHeight="1" x14ac:dyDescent="0.2">
      <c r="B37" s="55" t="s">
        <v>91</v>
      </c>
      <c r="C37" s="40"/>
      <c r="D37" s="40"/>
      <c r="E37" s="40"/>
      <c r="F37" s="40"/>
      <c r="G37" s="40"/>
      <c r="H37" s="40"/>
      <c r="I37" s="40"/>
      <c r="J37" s="40"/>
      <c r="K37" s="40"/>
      <c r="L37" s="40"/>
      <c r="M37" s="40"/>
      <c r="N37" s="40"/>
      <c r="O37" s="40"/>
      <c r="P37" s="56">
        <f t="shared" ref="P37:P42" si="5">SUM(D37:O37)</f>
        <v>0</v>
      </c>
    </row>
    <row r="38" spans="2:16" ht="18" customHeight="1" x14ac:dyDescent="0.2">
      <c r="B38" s="57" t="s">
        <v>92</v>
      </c>
      <c r="C38" s="52"/>
      <c r="D38" s="53"/>
      <c r="E38" s="53"/>
      <c r="F38" s="53"/>
      <c r="G38" s="53"/>
      <c r="H38" s="53"/>
      <c r="I38" s="53"/>
      <c r="J38" s="53"/>
      <c r="K38" s="53"/>
      <c r="L38" s="53"/>
      <c r="M38" s="53"/>
      <c r="N38" s="53"/>
      <c r="O38" s="53"/>
      <c r="P38" s="58">
        <f t="shared" si="5"/>
        <v>0</v>
      </c>
    </row>
    <row r="39" spans="2:16" ht="18" customHeight="1" x14ac:dyDescent="0.2">
      <c r="B39" s="55" t="s">
        <v>93</v>
      </c>
      <c r="C39" s="40"/>
      <c r="D39" s="40"/>
      <c r="E39" s="40"/>
      <c r="F39" s="40"/>
      <c r="G39" s="40"/>
      <c r="H39" s="40"/>
      <c r="I39" s="40"/>
      <c r="J39" s="40"/>
      <c r="K39" s="40"/>
      <c r="L39" s="40"/>
      <c r="M39" s="40"/>
      <c r="N39" s="40"/>
      <c r="O39" s="40"/>
      <c r="P39" s="56">
        <f t="shared" si="5"/>
        <v>0</v>
      </c>
    </row>
    <row r="40" spans="2:16" ht="18" customHeight="1" x14ac:dyDescent="0.2">
      <c r="B40" s="57" t="s">
        <v>94</v>
      </c>
      <c r="C40" s="52"/>
      <c r="D40" s="53"/>
      <c r="E40" s="53"/>
      <c r="F40" s="53"/>
      <c r="G40" s="53"/>
      <c r="H40" s="53"/>
      <c r="I40" s="53"/>
      <c r="J40" s="53"/>
      <c r="K40" s="53"/>
      <c r="L40" s="53"/>
      <c r="M40" s="53"/>
      <c r="N40" s="53"/>
      <c r="O40" s="53"/>
      <c r="P40" s="58">
        <f t="shared" si="5"/>
        <v>0</v>
      </c>
    </row>
    <row r="41" spans="2:16" ht="18" customHeight="1" x14ac:dyDescent="0.2">
      <c r="B41" s="55" t="s">
        <v>95</v>
      </c>
      <c r="C41" s="40"/>
      <c r="D41" s="40"/>
      <c r="E41" s="40"/>
      <c r="F41" s="40"/>
      <c r="G41" s="40"/>
      <c r="H41" s="40"/>
      <c r="I41" s="40"/>
      <c r="J41" s="40"/>
      <c r="K41" s="40"/>
      <c r="L41" s="40"/>
      <c r="M41" s="40"/>
      <c r="N41" s="40"/>
      <c r="O41" s="40"/>
      <c r="P41" s="56">
        <f t="shared" si="5"/>
        <v>0</v>
      </c>
    </row>
    <row r="42" spans="2:16" ht="18" customHeight="1" x14ac:dyDescent="0.2">
      <c r="B42" s="51" t="s">
        <v>96</v>
      </c>
      <c r="C42" s="52"/>
      <c r="D42" s="53"/>
      <c r="E42" s="53"/>
      <c r="F42" s="53"/>
      <c r="G42" s="53"/>
      <c r="H42" s="53"/>
      <c r="I42" s="53"/>
      <c r="J42" s="53"/>
      <c r="K42" s="53"/>
      <c r="L42" s="53"/>
      <c r="M42" s="53"/>
      <c r="N42" s="53"/>
      <c r="O42" s="53"/>
      <c r="P42" s="58">
        <f t="shared" si="5"/>
        <v>0</v>
      </c>
    </row>
    <row r="43" spans="2:16" ht="18" customHeight="1" thickBot="1" x14ac:dyDescent="0.25">
      <c r="B43" s="60" t="s">
        <v>97</v>
      </c>
      <c r="C43" s="47">
        <f>SUM(C36:C41)</f>
        <v>0</v>
      </c>
      <c r="D43" s="47">
        <f t="shared" ref="D43:O43" si="6">SUM(D36:D41)</f>
        <v>0</v>
      </c>
      <c r="E43" s="47">
        <f t="shared" si="6"/>
        <v>0</v>
      </c>
      <c r="F43" s="47">
        <f t="shared" si="6"/>
        <v>0</v>
      </c>
      <c r="G43" s="47">
        <f t="shared" si="6"/>
        <v>0</v>
      </c>
      <c r="H43" s="47">
        <f t="shared" si="6"/>
        <v>0</v>
      </c>
      <c r="I43" s="47">
        <f t="shared" si="6"/>
        <v>0</v>
      </c>
      <c r="J43" s="47">
        <f t="shared" si="6"/>
        <v>0</v>
      </c>
      <c r="K43" s="47">
        <f t="shared" si="6"/>
        <v>0</v>
      </c>
      <c r="L43" s="47">
        <f t="shared" si="6"/>
        <v>0</v>
      </c>
      <c r="M43" s="47">
        <f t="shared" si="6"/>
        <v>0</v>
      </c>
      <c r="N43" s="47">
        <f t="shared" si="6"/>
        <v>0</v>
      </c>
      <c r="O43" s="47">
        <f t="shared" si="6"/>
        <v>0</v>
      </c>
      <c r="P43" s="48">
        <f>SUM(C43:O43)</f>
        <v>0</v>
      </c>
    </row>
    <row r="44" spans="2:16" ht="18" customHeight="1" x14ac:dyDescent="0.2">
      <c r="B44" s="61" t="s">
        <v>98</v>
      </c>
      <c r="C44" s="62"/>
      <c r="D44" s="63"/>
      <c r="E44" s="63"/>
      <c r="F44" s="63"/>
      <c r="G44" s="63"/>
      <c r="H44" s="63"/>
      <c r="I44" s="63"/>
      <c r="J44" s="63"/>
      <c r="K44" s="63"/>
      <c r="L44" s="63"/>
      <c r="M44" s="63"/>
      <c r="N44" s="63"/>
      <c r="O44" s="63"/>
      <c r="P44" s="64"/>
    </row>
    <row r="45" spans="2:16" ht="18" customHeight="1" thickBot="1" x14ac:dyDescent="0.25">
      <c r="B45" s="65" t="s">
        <v>99</v>
      </c>
      <c r="C45" s="47">
        <f t="shared" ref="C45:O45" si="7">C15-C43</f>
        <v>0</v>
      </c>
      <c r="D45" s="47">
        <f t="shared" si="7"/>
        <v>0</v>
      </c>
      <c r="E45" s="47">
        <f t="shared" si="7"/>
        <v>0</v>
      </c>
      <c r="F45" s="47">
        <f t="shared" si="7"/>
        <v>0</v>
      </c>
      <c r="G45" s="47">
        <f t="shared" si="7"/>
        <v>0</v>
      </c>
      <c r="H45" s="47">
        <f t="shared" si="7"/>
        <v>0</v>
      </c>
      <c r="I45" s="47">
        <f t="shared" si="7"/>
        <v>0</v>
      </c>
      <c r="J45" s="47">
        <f t="shared" si="7"/>
        <v>0</v>
      </c>
      <c r="K45" s="47">
        <f t="shared" si="7"/>
        <v>0</v>
      </c>
      <c r="L45" s="47">
        <f t="shared" si="7"/>
        <v>0</v>
      </c>
      <c r="M45" s="47">
        <f t="shared" si="7"/>
        <v>0</v>
      </c>
      <c r="N45" s="47">
        <f t="shared" si="7"/>
        <v>0</v>
      </c>
      <c r="O45" s="47">
        <f t="shared" si="7"/>
        <v>0</v>
      </c>
      <c r="P45" s="66"/>
    </row>
    <row r="46" spans="2:16" ht="18" customHeight="1" x14ac:dyDescent="0.2">
      <c r="B46" s="67" t="s">
        <v>100</v>
      </c>
      <c r="C46" s="52"/>
      <c r="D46" s="53"/>
      <c r="E46" s="53"/>
      <c r="F46" s="53"/>
      <c r="G46" s="53"/>
      <c r="H46" s="53"/>
      <c r="I46" s="53"/>
      <c r="J46" s="53"/>
      <c r="K46" s="53"/>
      <c r="L46" s="53"/>
      <c r="M46" s="53"/>
      <c r="N46" s="53"/>
      <c r="O46" s="53"/>
      <c r="P46" s="54"/>
    </row>
    <row r="47" spans="2:16" ht="18" customHeight="1" x14ac:dyDescent="0.2">
      <c r="B47" s="68" t="s">
        <v>101</v>
      </c>
      <c r="C47" s="40"/>
      <c r="D47" s="40"/>
      <c r="E47" s="40"/>
      <c r="F47" s="40"/>
      <c r="G47" s="40"/>
      <c r="H47" s="40"/>
      <c r="I47" s="40"/>
      <c r="J47" s="40"/>
      <c r="K47" s="40"/>
      <c r="L47" s="40"/>
      <c r="M47" s="40"/>
      <c r="N47" s="40"/>
      <c r="O47" s="40"/>
      <c r="P47" s="45"/>
    </row>
    <row r="48" spans="2:16" ht="18" customHeight="1" x14ac:dyDescent="0.2">
      <c r="B48" s="69" t="s">
        <v>102</v>
      </c>
      <c r="C48" s="70"/>
      <c r="D48" s="52"/>
      <c r="E48" s="53"/>
      <c r="F48" s="53"/>
      <c r="G48" s="53"/>
      <c r="H48" s="53"/>
      <c r="I48" s="53"/>
      <c r="J48" s="53"/>
      <c r="K48" s="53"/>
      <c r="L48" s="53"/>
      <c r="M48" s="53"/>
      <c r="N48" s="53"/>
      <c r="O48" s="53"/>
      <c r="P48" s="58">
        <f>SUM(D48:O48)</f>
        <v>0</v>
      </c>
    </row>
    <row r="49" spans="2:16" ht="18" customHeight="1" x14ac:dyDescent="0.2">
      <c r="B49" s="71" t="s">
        <v>103</v>
      </c>
      <c r="C49" s="70"/>
      <c r="D49" s="40"/>
      <c r="E49" s="40"/>
      <c r="F49" s="40"/>
      <c r="G49" s="40"/>
      <c r="H49" s="40"/>
      <c r="I49" s="40"/>
      <c r="J49" s="40"/>
      <c r="K49" s="40"/>
      <c r="L49" s="40"/>
      <c r="M49" s="40"/>
      <c r="N49" s="40"/>
      <c r="O49" s="40"/>
      <c r="P49" s="72"/>
    </row>
    <row r="50" spans="2:16" ht="18" customHeight="1" x14ac:dyDescent="0.2">
      <c r="B50" s="69" t="s">
        <v>104</v>
      </c>
      <c r="C50" s="70"/>
      <c r="D50" s="52"/>
      <c r="E50" s="53"/>
      <c r="F50" s="53"/>
      <c r="G50" s="53"/>
      <c r="H50" s="53"/>
      <c r="I50" s="53"/>
      <c r="J50" s="53"/>
      <c r="K50" s="53"/>
      <c r="L50" s="53"/>
      <c r="M50" s="53"/>
      <c r="N50" s="53"/>
      <c r="O50" s="53"/>
      <c r="P50" s="58">
        <f>SUM(D50:O50)</f>
        <v>0</v>
      </c>
    </row>
    <row r="51" spans="2:16" ht="18" customHeight="1" x14ac:dyDescent="0.2">
      <c r="B51" s="71" t="s">
        <v>105</v>
      </c>
      <c r="C51" s="70"/>
      <c r="D51" s="40"/>
      <c r="E51" s="40"/>
      <c r="F51" s="40"/>
      <c r="G51" s="40"/>
      <c r="H51" s="40"/>
      <c r="I51" s="40"/>
      <c r="J51" s="40"/>
      <c r="K51" s="40"/>
      <c r="L51" s="40"/>
      <c r="M51" s="40"/>
      <c r="N51" s="40"/>
      <c r="O51" s="40"/>
      <c r="P51" s="72"/>
    </row>
    <row r="52" spans="2:16" ht="18" customHeight="1" x14ac:dyDescent="0.2">
      <c r="B52" s="69" t="s">
        <v>106</v>
      </c>
      <c r="C52" s="70"/>
      <c r="D52" s="52"/>
      <c r="E52" s="53"/>
      <c r="F52" s="53"/>
      <c r="G52" s="53"/>
      <c r="H52" s="53"/>
      <c r="I52" s="53"/>
      <c r="J52" s="53"/>
      <c r="K52" s="53"/>
      <c r="L52" s="53"/>
      <c r="M52" s="53"/>
      <c r="N52" s="53"/>
      <c r="O52" s="53"/>
      <c r="P52" s="72"/>
    </row>
    <row r="53" spans="2:16" ht="18" customHeight="1" x14ac:dyDescent="0.2">
      <c r="B53" s="71" t="s">
        <v>107</v>
      </c>
      <c r="C53" s="70"/>
      <c r="D53" s="40"/>
      <c r="E53" s="40"/>
      <c r="F53" s="40"/>
      <c r="G53" s="40"/>
      <c r="H53" s="40"/>
      <c r="I53" s="40"/>
      <c r="J53" s="40"/>
      <c r="K53" s="40"/>
      <c r="L53" s="40"/>
      <c r="M53" s="40"/>
      <c r="N53" s="40"/>
      <c r="O53" s="40"/>
      <c r="P53" s="56">
        <f>SUM(D53:O53)</f>
        <v>0</v>
      </c>
    </row>
    <row r="56" spans="2:16" ht="18" customHeight="1" x14ac:dyDescent="0.2">
      <c r="B56" s="73" t="s">
        <v>108</v>
      </c>
    </row>
    <row r="57" spans="2:16" ht="18" customHeight="1" x14ac:dyDescent="0.2">
      <c r="B57" s="74" t="s">
        <v>109</v>
      </c>
      <c r="C57" s="75" t="str">
        <f>+IF(D6+P13-P42=O43,"Verified","Error")</f>
        <v>Verified</v>
      </c>
    </row>
    <row r="58" spans="2:16" ht="18" customHeight="1" x14ac:dyDescent="0.2">
      <c r="B58" s="74" t="s">
        <v>110</v>
      </c>
      <c r="C58" s="76" t="str">
        <f>+IF(P45+C46-P9-P10-P47=O46,"Verified","Error")</f>
        <v>Verified</v>
      </c>
    </row>
    <row r="59" spans="2:16" ht="18" customHeight="1" x14ac:dyDescent="0.2">
      <c r="B59" s="74" t="s">
        <v>111</v>
      </c>
      <c r="C59" s="76" t="str">
        <f>+IF(P42=SUM(P37:P41),"Verified","Error")</f>
        <v>Verified</v>
      </c>
    </row>
    <row r="60" spans="2:16" ht="18" customHeight="1" x14ac:dyDescent="0.2">
      <c r="B60" s="74" t="s">
        <v>112</v>
      </c>
      <c r="C60" s="76" t="str">
        <f>+IF(SUM(D13:O13)=SUM(P9:P11),"Verified","Error")</f>
        <v>Verified</v>
      </c>
    </row>
  </sheetData>
  <mergeCells count="1">
    <mergeCell ref="B2:P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A87"/>
    <pageSetUpPr fitToPage="1"/>
  </sheetPr>
  <dimension ref="A1:P65"/>
  <sheetViews>
    <sheetView workbookViewId="0">
      <selection activeCell="D7" sqref="D7"/>
    </sheetView>
  </sheetViews>
  <sheetFormatPr defaultColWidth="8.5703125" defaultRowHeight="12" x14ac:dyDescent="0.2"/>
  <cols>
    <col min="1" max="1" width="2.7109375" style="20" customWidth="1"/>
    <col min="2" max="2" width="36.85546875" style="19" customWidth="1"/>
    <col min="3" max="10" width="12.7109375" style="19" customWidth="1"/>
    <col min="11" max="16" width="13.7109375" style="19" customWidth="1"/>
    <col min="17" max="16384" width="8.5703125" style="19"/>
  </cols>
  <sheetData>
    <row r="1" spans="1:16" s="15" customFormat="1" ht="12" customHeight="1" x14ac:dyDescent="0.2">
      <c r="A1" s="14"/>
      <c r="B1" s="14"/>
      <c r="C1" s="14"/>
      <c r="D1" s="14"/>
    </row>
    <row r="2" spans="1:16" s="15" customFormat="1" ht="30" customHeight="1" thickBot="1" x14ac:dyDescent="0.25">
      <c r="A2" s="16"/>
      <c r="B2" s="197" t="s">
        <v>310</v>
      </c>
      <c r="C2" s="197"/>
      <c r="D2" s="197"/>
      <c r="E2" s="197"/>
      <c r="F2" s="197"/>
      <c r="G2" s="197"/>
      <c r="H2" s="197"/>
      <c r="I2" s="197"/>
      <c r="J2" s="197"/>
      <c r="K2" s="197"/>
      <c r="L2" s="197"/>
      <c r="M2" s="197"/>
      <c r="N2" s="197"/>
      <c r="O2" s="197"/>
      <c r="P2" s="197"/>
    </row>
    <row r="3" spans="1:16" ht="18" customHeight="1" thickTop="1" x14ac:dyDescent="0.2">
      <c r="A3" s="17"/>
      <c r="B3" s="150" t="str">
        <f>'Project Costs'!D1</f>
        <v>Business Name</v>
      </c>
    </row>
    <row r="4" spans="1:16" ht="18" customHeight="1" x14ac:dyDescent="0.2">
      <c r="B4" s="21" t="s">
        <v>309</v>
      </c>
    </row>
    <row r="5" spans="1:16" s="25" customFormat="1" ht="27" customHeight="1" thickBot="1" x14ac:dyDescent="0.25">
      <c r="A5" s="20"/>
      <c r="B5" s="22"/>
      <c r="C5" s="78" t="s">
        <v>114</v>
      </c>
      <c r="D5" s="23" t="s">
        <v>117</v>
      </c>
      <c r="E5" s="23" t="s">
        <v>118</v>
      </c>
      <c r="F5" s="23" t="s">
        <v>119</v>
      </c>
      <c r="G5" s="23" t="s">
        <v>120</v>
      </c>
      <c r="H5" s="23" t="s">
        <v>121</v>
      </c>
      <c r="I5" s="23" t="s">
        <v>122</v>
      </c>
      <c r="J5" s="23" t="s">
        <v>123</v>
      </c>
      <c r="K5" s="23" t="s">
        <v>124</v>
      </c>
      <c r="L5" s="23" t="s">
        <v>125</v>
      </c>
      <c r="M5" s="23" t="s">
        <v>126</v>
      </c>
      <c r="N5" s="23" t="s">
        <v>127</v>
      </c>
      <c r="O5" s="23" t="s">
        <v>128</v>
      </c>
      <c r="P5" s="24" t="s">
        <v>62</v>
      </c>
    </row>
    <row r="6" spans="1:16" ht="18" customHeight="1" x14ac:dyDescent="0.2">
      <c r="B6" s="26" t="s">
        <v>294</v>
      </c>
      <c r="C6" s="27"/>
      <c r="D6" s="28"/>
      <c r="E6" s="28"/>
      <c r="F6" s="28"/>
      <c r="G6" s="28"/>
      <c r="H6" s="28"/>
      <c r="I6" s="28"/>
      <c r="J6" s="28"/>
      <c r="K6" s="28"/>
      <c r="L6" s="28"/>
      <c r="M6" s="28"/>
      <c r="N6" s="28"/>
      <c r="O6" s="28"/>
      <c r="P6" s="29"/>
    </row>
    <row r="7" spans="1:16" ht="18" customHeight="1" thickBot="1" x14ac:dyDescent="0.25">
      <c r="B7" s="30" t="s">
        <v>113</v>
      </c>
      <c r="C7" s="31">
        <f>'Previous Year Actuals'!P7</f>
        <v>0</v>
      </c>
      <c r="D7" s="32"/>
      <c r="E7" s="32"/>
      <c r="F7" s="32"/>
      <c r="G7" s="32"/>
      <c r="H7" s="32"/>
      <c r="I7" s="32"/>
      <c r="J7" s="32"/>
      <c r="K7" s="32"/>
      <c r="L7" s="32"/>
      <c r="M7" s="32"/>
      <c r="N7" s="32"/>
      <c r="O7" s="33"/>
      <c r="P7" s="34"/>
    </row>
    <row r="8" spans="1:16" ht="18" customHeight="1" x14ac:dyDescent="0.2">
      <c r="B8" s="26" t="s">
        <v>64</v>
      </c>
      <c r="C8" s="35"/>
      <c r="D8" s="36"/>
      <c r="E8" s="36"/>
      <c r="F8" s="36"/>
      <c r="G8" s="36"/>
      <c r="H8" s="36"/>
      <c r="I8" s="36"/>
      <c r="J8" s="36"/>
      <c r="K8" s="36"/>
      <c r="L8" s="36"/>
      <c r="M8" s="36"/>
      <c r="N8" s="36"/>
      <c r="O8" s="36"/>
      <c r="P8" s="37"/>
    </row>
    <row r="9" spans="1:16" ht="18" customHeight="1" x14ac:dyDescent="0.2">
      <c r="B9" s="38" t="s">
        <v>295</v>
      </c>
      <c r="C9" s="39">
        <f>'Previous Year Actuals'!P9</f>
        <v>0</v>
      </c>
      <c r="D9" s="187"/>
      <c r="E9" s="187"/>
      <c r="F9" s="187"/>
      <c r="G9" s="187"/>
      <c r="H9" s="187"/>
      <c r="I9" s="187"/>
      <c r="J9" s="187"/>
      <c r="K9" s="187"/>
      <c r="L9" s="187"/>
      <c r="M9" s="187"/>
      <c r="N9" s="187"/>
      <c r="O9" s="187"/>
      <c r="P9" s="41">
        <f>SUM(D9:O9)</f>
        <v>0</v>
      </c>
    </row>
    <row r="10" spans="1:16" ht="18" customHeight="1" x14ac:dyDescent="0.2">
      <c r="B10" s="77" t="s">
        <v>296</v>
      </c>
      <c r="C10" s="39">
        <f>'Previous Year Actuals'!P10</f>
        <v>0</v>
      </c>
      <c r="D10" s="42"/>
      <c r="E10" s="42"/>
      <c r="F10" s="42"/>
      <c r="G10" s="42"/>
      <c r="H10" s="42"/>
      <c r="I10" s="42"/>
      <c r="J10" s="42"/>
      <c r="K10" s="42"/>
      <c r="L10" s="42"/>
      <c r="M10" s="42"/>
      <c r="N10" s="42"/>
      <c r="O10" s="42"/>
      <c r="P10" s="43">
        <f>SUM(D10:O10)</f>
        <v>0</v>
      </c>
    </row>
    <row r="11" spans="1:16" ht="18" customHeight="1" x14ac:dyDescent="0.2">
      <c r="B11" s="38" t="s">
        <v>279</v>
      </c>
      <c r="C11" s="39"/>
      <c r="D11" s="40"/>
      <c r="E11" s="40"/>
      <c r="F11" s="40"/>
      <c r="G11" s="40"/>
      <c r="H11" s="40"/>
      <c r="I11" s="40"/>
      <c r="J11" s="40"/>
      <c r="K11" s="40"/>
      <c r="L11" s="40"/>
      <c r="M11" s="40"/>
      <c r="N11" s="40"/>
      <c r="O11" s="40"/>
      <c r="P11" s="41">
        <f>SUM(D11:O11)</f>
        <v>0</v>
      </c>
    </row>
    <row r="12" spans="1:16" ht="18" customHeight="1" x14ac:dyDescent="0.2">
      <c r="B12" s="38" t="s">
        <v>280</v>
      </c>
      <c r="C12" s="39">
        <f>'Previous Year Actuals'!P12</f>
        <v>0</v>
      </c>
      <c r="D12" s="42"/>
      <c r="E12" s="42"/>
      <c r="F12" s="42"/>
      <c r="G12" s="42"/>
      <c r="H12" s="42"/>
      <c r="I12" s="42"/>
      <c r="J12" s="42"/>
      <c r="K12" s="42"/>
      <c r="L12" s="42"/>
      <c r="M12" s="42"/>
      <c r="N12" s="42"/>
      <c r="O12" s="42"/>
      <c r="P12" s="43">
        <f>SUM(D12:O12)</f>
        <v>0</v>
      </c>
    </row>
    <row r="13" spans="1:16" ht="18" customHeight="1" thickBot="1" x14ac:dyDescent="0.25">
      <c r="B13" s="188" t="s">
        <v>288</v>
      </c>
      <c r="C13" s="189">
        <f>'Previous Year Actuals'!P11</f>
        <v>0</v>
      </c>
      <c r="D13" s="190"/>
      <c r="E13" s="190"/>
      <c r="F13" s="190"/>
      <c r="G13" s="190"/>
      <c r="H13" s="190"/>
      <c r="I13" s="190"/>
      <c r="J13" s="190"/>
      <c r="K13" s="190"/>
      <c r="L13" s="190"/>
      <c r="M13" s="190"/>
      <c r="N13" s="190"/>
      <c r="O13" s="190"/>
      <c r="P13" s="190">
        <f t="shared" ref="P13" si="0">SUM(P8:P12)</f>
        <v>0</v>
      </c>
    </row>
    <row r="14" spans="1:16" ht="18" customHeight="1" x14ac:dyDescent="0.2">
      <c r="B14" s="184" t="s">
        <v>284</v>
      </c>
      <c r="C14" s="185">
        <f>'Previous Year Actuals'!P14</f>
        <v>0</v>
      </c>
      <c r="D14" s="186"/>
      <c r="E14" s="186"/>
      <c r="F14" s="186"/>
      <c r="G14" s="186"/>
      <c r="H14" s="186"/>
      <c r="I14" s="186"/>
      <c r="J14" s="186"/>
      <c r="K14" s="186"/>
      <c r="L14" s="186"/>
      <c r="M14" s="186"/>
      <c r="N14" s="186"/>
      <c r="O14" s="186"/>
      <c r="P14" s="167"/>
    </row>
    <row r="15" spans="1:16" ht="18" customHeight="1" x14ac:dyDescent="0.2">
      <c r="B15" s="77" t="s">
        <v>285</v>
      </c>
      <c r="C15" s="39"/>
      <c r="D15" s="40"/>
      <c r="E15" s="40"/>
      <c r="F15" s="40"/>
      <c r="G15" s="40"/>
      <c r="H15" s="40"/>
      <c r="I15" s="40"/>
      <c r="J15" s="40"/>
      <c r="K15" s="40"/>
      <c r="L15" s="40"/>
      <c r="M15" s="40"/>
      <c r="N15" s="40"/>
      <c r="O15" s="40"/>
      <c r="P15" s="41">
        <f>SUM(D15:O15)</f>
        <v>0</v>
      </c>
    </row>
    <row r="16" spans="1:16" ht="18" customHeight="1" x14ac:dyDescent="0.2">
      <c r="B16" s="38" t="s">
        <v>286</v>
      </c>
      <c r="C16" s="39">
        <f>'Previous Year Actuals'!P14</f>
        <v>0</v>
      </c>
      <c r="D16" s="42"/>
      <c r="E16" s="42"/>
      <c r="F16" s="42"/>
      <c r="G16" s="42"/>
      <c r="H16" s="42"/>
      <c r="I16" s="42"/>
      <c r="J16" s="42"/>
      <c r="K16" s="42"/>
      <c r="L16" s="42"/>
      <c r="M16" s="42"/>
      <c r="N16" s="42"/>
      <c r="O16" s="42"/>
      <c r="P16" s="43">
        <f>SUM(D16:O16)</f>
        <v>0</v>
      </c>
    </row>
    <row r="17" spans="2:16" ht="18" customHeight="1" x14ac:dyDescent="0.2">
      <c r="B17" s="77" t="s">
        <v>287</v>
      </c>
      <c r="C17" s="39"/>
      <c r="D17" s="40"/>
      <c r="E17" s="40"/>
      <c r="F17" s="40"/>
      <c r="G17" s="40"/>
      <c r="H17" s="40"/>
      <c r="I17" s="40"/>
      <c r="J17" s="40"/>
      <c r="K17" s="40"/>
      <c r="L17" s="40"/>
      <c r="M17" s="40"/>
      <c r="N17" s="40"/>
      <c r="O17" s="40"/>
      <c r="P17" s="41">
        <f>SUM(D17:O17)</f>
        <v>0</v>
      </c>
    </row>
    <row r="18" spans="2:16" ht="18" customHeight="1" thickBot="1" x14ac:dyDescent="0.25">
      <c r="B18" s="30" t="s">
        <v>69</v>
      </c>
      <c r="C18" s="47">
        <f>SUM(C9:C13)</f>
        <v>0</v>
      </c>
      <c r="D18" s="47"/>
      <c r="E18" s="47"/>
      <c r="F18" s="47"/>
      <c r="G18" s="47"/>
      <c r="H18" s="47"/>
      <c r="I18" s="47"/>
      <c r="J18" s="47"/>
      <c r="K18" s="47"/>
      <c r="L18" s="47"/>
      <c r="M18" s="47"/>
      <c r="N18" s="47"/>
      <c r="O18" s="47"/>
      <c r="P18" s="47">
        <f>SUM(P15:P17)</f>
        <v>0</v>
      </c>
    </row>
    <row r="19" spans="2:16" ht="18" customHeight="1" x14ac:dyDescent="0.2">
      <c r="B19" s="26" t="s">
        <v>70</v>
      </c>
      <c r="C19" s="45"/>
      <c r="D19" s="28"/>
      <c r="E19" s="28"/>
      <c r="F19" s="28"/>
      <c r="G19" s="28"/>
      <c r="H19" s="28"/>
      <c r="I19" s="28"/>
      <c r="J19" s="28"/>
      <c r="K19" s="28"/>
      <c r="L19" s="28"/>
      <c r="M19" s="28"/>
      <c r="N19" s="28"/>
      <c r="O19" s="28"/>
      <c r="P19" s="49"/>
    </row>
    <row r="20" spans="2:16" ht="18" customHeight="1" thickBot="1" x14ac:dyDescent="0.25">
      <c r="B20" s="30" t="s">
        <v>71</v>
      </c>
      <c r="C20" s="47">
        <f>C7+C18</f>
        <v>0</v>
      </c>
      <c r="D20" s="47"/>
      <c r="E20" s="47"/>
      <c r="F20" s="47"/>
      <c r="G20" s="47"/>
      <c r="H20" s="47"/>
      <c r="I20" s="47"/>
      <c r="J20" s="47"/>
      <c r="K20" s="47"/>
      <c r="L20" s="47"/>
      <c r="M20" s="47"/>
      <c r="N20" s="47"/>
      <c r="O20" s="47"/>
      <c r="P20" s="47">
        <f t="shared" ref="P20" si="1">P13-P18</f>
        <v>0</v>
      </c>
    </row>
    <row r="21" spans="2:16" ht="18" customHeight="1" x14ac:dyDescent="0.2">
      <c r="B21" s="51" t="s">
        <v>72</v>
      </c>
      <c r="C21" s="52"/>
      <c r="D21" s="53"/>
      <c r="E21" s="53"/>
      <c r="F21" s="53"/>
      <c r="G21" s="53"/>
      <c r="H21" s="53"/>
      <c r="I21" s="53"/>
      <c r="J21" s="53"/>
      <c r="K21" s="53"/>
      <c r="L21" s="53"/>
      <c r="M21" s="53"/>
      <c r="N21" s="53"/>
      <c r="O21" s="53"/>
      <c r="P21" s="54"/>
    </row>
    <row r="22" spans="2:16" ht="18" customHeight="1" x14ac:dyDescent="0.2">
      <c r="B22" s="55" t="s">
        <v>73</v>
      </c>
      <c r="C22" s="40">
        <f>'Previous Year Actuals'!P17</f>
        <v>0</v>
      </c>
      <c r="D22" s="169"/>
      <c r="E22" s="169"/>
      <c r="F22" s="169"/>
      <c r="G22" s="169"/>
      <c r="H22" s="169"/>
      <c r="I22" s="169"/>
      <c r="J22" s="169"/>
      <c r="K22" s="169"/>
      <c r="L22" s="169"/>
      <c r="M22" s="169"/>
      <c r="N22" s="169"/>
      <c r="O22" s="169"/>
      <c r="P22" s="56">
        <f t="shared" ref="P22:P40" si="2">SUM(D22:O22)</f>
        <v>0</v>
      </c>
    </row>
    <row r="23" spans="2:16" ht="18" customHeight="1" x14ac:dyDescent="0.2">
      <c r="B23" s="57" t="s">
        <v>74</v>
      </c>
      <c r="C23" s="40">
        <f>'Previous Year Actuals'!P18</f>
        <v>0</v>
      </c>
      <c r="D23" s="178"/>
      <c r="E23" s="178"/>
      <c r="F23" s="178"/>
      <c r="G23" s="178"/>
      <c r="H23" s="178"/>
      <c r="I23" s="178"/>
      <c r="J23" s="178"/>
      <c r="K23" s="178"/>
      <c r="L23" s="178"/>
      <c r="M23" s="178"/>
      <c r="N23" s="178"/>
      <c r="O23" s="178"/>
      <c r="P23" s="58">
        <f t="shared" si="2"/>
        <v>0</v>
      </c>
    </row>
    <row r="24" spans="2:16" ht="18" customHeight="1" x14ac:dyDescent="0.2">
      <c r="B24" s="55" t="s">
        <v>75</v>
      </c>
      <c r="C24" s="40">
        <f>'Previous Year Actuals'!P19</f>
        <v>0</v>
      </c>
      <c r="D24" s="169"/>
      <c r="E24" s="169"/>
      <c r="F24" s="169"/>
      <c r="G24" s="169"/>
      <c r="H24" s="169"/>
      <c r="I24" s="169"/>
      <c r="J24" s="169"/>
      <c r="K24" s="169"/>
      <c r="L24" s="169"/>
      <c r="M24" s="169"/>
      <c r="N24" s="169"/>
      <c r="O24" s="169"/>
      <c r="P24" s="56">
        <f t="shared" si="2"/>
        <v>0</v>
      </c>
    </row>
    <row r="25" spans="2:16" ht="18" customHeight="1" x14ac:dyDescent="0.2">
      <c r="B25" s="57" t="s">
        <v>76</v>
      </c>
      <c r="C25" s="40">
        <f>'Previous Year Actuals'!P20</f>
        <v>0</v>
      </c>
      <c r="D25" s="178"/>
      <c r="E25" s="178"/>
      <c r="F25" s="178"/>
      <c r="G25" s="178"/>
      <c r="H25" s="178"/>
      <c r="I25" s="178"/>
      <c r="J25" s="178"/>
      <c r="K25" s="178"/>
      <c r="L25" s="178"/>
      <c r="M25" s="178"/>
      <c r="N25" s="178"/>
      <c r="O25" s="178"/>
      <c r="P25" s="58">
        <f t="shared" si="2"/>
        <v>0</v>
      </c>
    </row>
    <row r="26" spans="2:16" ht="18" customHeight="1" x14ac:dyDescent="0.2">
      <c r="B26" s="55" t="s">
        <v>77</v>
      </c>
      <c r="C26" s="40">
        <f>'Previous Year Actuals'!P21</f>
        <v>0</v>
      </c>
      <c r="D26" s="169"/>
      <c r="E26" s="169"/>
      <c r="F26" s="169"/>
      <c r="G26" s="169"/>
      <c r="H26" s="169"/>
      <c r="I26" s="169"/>
      <c r="J26" s="169"/>
      <c r="K26" s="169"/>
      <c r="L26" s="169"/>
      <c r="M26" s="169"/>
      <c r="N26" s="169"/>
      <c r="O26" s="169"/>
      <c r="P26" s="56">
        <f t="shared" si="2"/>
        <v>0</v>
      </c>
    </row>
    <row r="27" spans="2:16" ht="18" customHeight="1" x14ac:dyDescent="0.2">
      <c r="B27" s="57" t="s">
        <v>78</v>
      </c>
      <c r="C27" s="40">
        <f>'Previous Year Actuals'!P22</f>
        <v>0</v>
      </c>
      <c r="D27" s="178"/>
      <c r="E27" s="178"/>
      <c r="F27" s="178"/>
      <c r="G27" s="178"/>
      <c r="H27" s="178"/>
      <c r="I27" s="178"/>
      <c r="J27" s="178"/>
      <c r="K27" s="178"/>
      <c r="L27" s="178"/>
      <c r="M27" s="178"/>
      <c r="N27" s="178"/>
      <c r="O27" s="178"/>
      <c r="P27" s="58">
        <f t="shared" si="2"/>
        <v>0</v>
      </c>
    </row>
    <row r="28" spans="2:16" ht="18" customHeight="1" x14ac:dyDescent="0.2">
      <c r="B28" s="55" t="s">
        <v>79</v>
      </c>
      <c r="C28" s="40">
        <f>'Previous Year Actuals'!P23</f>
        <v>0</v>
      </c>
      <c r="D28" s="169"/>
      <c r="E28" s="169"/>
      <c r="F28" s="169"/>
      <c r="G28" s="169"/>
      <c r="H28" s="169"/>
      <c r="I28" s="169"/>
      <c r="J28" s="169"/>
      <c r="K28" s="169"/>
      <c r="L28" s="169"/>
      <c r="M28" s="169"/>
      <c r="N28" s="169"/>
      <c r="O28" s="169"/>
      <c r="P28" s="56">
        <f t="shared" si="2"/>
        <v>0</v>
      </c>
    </row>
    <row r="29" spans="2:16" ht="18" customHeight="1" x14ac:dyDescent="0.2">
      <c r="B29" s="57" t="s">
        <v>80</v>
      </c>
      <c r="C29" s="40">
        <f>'Previous Year Actuals'!P24</f>
        <v>0</v>
      </c>
      <c r="D29" s="171"/>
      <c r="E29" s="171"/>
      <c r="F29" s="171"/>
      <c r="G29" s="171"/>
      <c r="H29" s="171"/>
      <c r="I29" s="171"/>
      <c r="J29" s="171"/>
      <c r="K29" s="171"/>
      <c r="L29" s="171"/>
      <c r="M29" s="171"/>
      <c r="N29" s="171"/>
      <c r="O29" s="171"/>
      <c r="P29" s="58">
        <f t="shared" si="2"/>
        <v>0</v>
      </c>
    </row>
    <row r="30" spans="2:16" ht="18" customHeight="1" x14ac:dyDescent="0.2">
      <c r="B30" s="55" t="s">
        <v>81</v>
      </c>
      <c r="C30" s="40">
        <f>'Previous Year Actuals'!P25</f>
        <v>0</v>
      </c>
      <c r="D30" s="169"/>
      <c r="E30" s="169"/>
      <c r="F30" s="169"/>
      <c r="G30" s="169"/>
      <c r="H30" s="169"/>
      <c r="I30" s="169"/>
      <c r="J30" s="169"/>
      <c r="K30" s="169"/>
      <c r="L30" s="169"/>
      <c r="M30" s="169"/>
      <c r="N30" s="169"/>
      <c r="O30" s="169"/>
      <c r="P30" s="56">
        <f t="shared" si="2"/>
        <v>0</v>
      </c>
    </row>
    <row r="31" spans="2:16" ht="18" customHeight="1" x14ac:dyDescent="0.2">
      <c r="B31" s="57" t="s">
        <v>82</v>
      </c>
      <c r="C31" s="40">
        <f>'Previous Year Actuals'!P26</f>
        <v>0</v>
      </c>
      <c r="D31" s="171"/>
      <c r="E31" s="171"/>
      <c r="F31" s="171"/>
      <c r="G31" s="171"/>
      <c r="H31" s="171"/>
      <c r="I31" s="171"/>
      <c r="J31" s="171"/>
      <c r="K31" s="171"/>
      <c r="L31" s="171"/>
      <c r="M31" s="171"/>
      <c r="N31" s="171"/>
      <c r="O31" s="171"/>
      <c r="P31" s="58">
        <f t="shared" si="2"/>
        <v>0</v>
      </c>
    </row>
    <row r="32" spans="2:16" ht="18" customHeight="1" x14ac:dyDescent="0.2">
      <c r="B32" s="55" t="s">
        <v>83</v>
      </c>
      <c r="C32" s="40">
        <f>'Previous Year Actuals'!P27</f>
        <v>0</v>
      </c>
      <c r="D32" s="169"/>
      <c r="E32" s="169"/>
      <c r="F32" s="169"/>
      <c r="G32" s="169"/>
      <c r="H32" s="169"/>
      <c r="I32" s="169"/>
      <c r="J32" s="169"/>
      <c r="K32" s="169"/>
      <c r="L32" s="169"/>
      <c r="M32" s="169"/>
      <c r="N32" s="169"/>
      <c r="O32" s="169"/>
      <c r="P32" s="56">
        <f t="shared" si="2"/>
        <v>0</v>
      </c>
    </row>
    <row r="33" spans="2:16" ht="18" customHeight="1" x14ac:dyDescent="0.2">
      <c r="B33" s="57" t="s">
        <v>84</v>
      </c>
      <c r="C33" s="40">
        <f>'Previous Year Actuals'!P28</f>
        <v>0</v>
      </c>
      <c r="D33" s="171"/>
      <c r="E33" s="171"/>
      <c r="F33" s="171"/>
      <c r="G33" s="171"/>
      <c r="H33" s="171"/>
      <c r="I33" s="171"/>
      <c r="J33" s="171"/>
      <c r="K33" s="171"/>
      <c r="L33" s="171"/>
      <c r="M33" s="171"/>
      <c r="N33" s="171"/>
      <c r="O33" s="171"/>
      <c r="P33" s="58">
        <f t="shared" si="2"/>
        <v>0</v>
      </c>
    </row>
    <row r="34" spans="2:16" ht="18" customHeight="1" x14ac:dyDescent="0.2">
      <c r="B34" s="55" t="s">
        <v>85</v>
      </c>
      <c r="C34" s="40">
        <f>'Previous Year Actuals'!P29</f>
        <v>0</v>
      </c>
      <c r="D34" s="169"/>
      <c r="E34" s="169"/>
      <c r="F34" s="169"/>
      <c r="G34" s="169"/>
      <c r="H34" s="169"/>
      <c r="I34" s="169"/>
      <c r="J34" s="169"/>
      <c r="K34" s="169"/>
      <c r="L34" s="169"/>
      <c r="M34" s="169"/>
      <c r="N34" s="169"/>
      <c r="O34" s="169"/>
      <c r="P34" s="56">
        <f t="shared" si="2"/>
        <v>0</v>
      </c>
    </row>
    <row r="35" spans="2:16" ht="18" customHeight="1" x14ac:dyDescent="0.2">
      <c r="B35" s="57" t="s">
        <v>86</v>
      </c>
      <c r="C35" s="40">
        <f>'Previous Year Actuals'!P30</f>
        <v>0</v>
      </c>
      <c r="D35" s="178"/>
      <c r="E35" s="178"/>
      <c r="F35" s="178"/>
      <c r="G35" s="178"/>
      <c r="H35" s="178"/>
      <c r="I35" s="178"/>
      <c r="J35" s="178"/>
      <c r="K35" s="178"/>
      <c r="L35" s="178"/>
      <c r="M35" s="178"/>
      <c r="N35" s="178"/>
      <c r="O35" s="178"/>
      <c r="P35" s="58">
        <f t="shared" si="2"/>
        <v>0</v>
      </c>
    </row>
    <row r="36" spans="2:16" ht="18" customHeight="1" x14ac:dyDescent="0.2">
      <c r="B36" s="55" t="s">
        <v>87</v>
      </c>
      <c r="C36" s="40">
        <f>'Previous Year Actuals'!P31</f>
        <v>0</v>
      </c>
      <c r="D36" s="169"/>
      <c r="E36" s="169"/>
      <c r="F36" s="169"/>
      <c r="G36" s="169"/>
      <c r="H36" s="169"/>
      <c r="I36" s="169"/>
      <c r="J36" s="169"/>
      <c r="K36" s="169"/>
      <c r="L36" s="169"/>
      <c r="M36" s="169"/>
      <c r="N36" s="169"/>
      <c r="O36" s="169"/>
      <c r="P36" s="56">
        <f t="shared" si="2"/>
        <v>0</v>
      </c>
    </row>
    <row r="37" spans="2:16" ht="18" customHeight="1" x14ac:dyDescent="0.2">
      <c r="B37" s="57" t="s">
        <v>88</v>
      </c>
      <c r="C37" s="40">
        <f>'Previous Year Actuals'!P32</f>
        <v>0</v>
      </c>
      <c r="D37" s="171"/>
      <c r="E37" s="171"/>
      <c r="F37" s="171"/>
      <c r="G37" s="171"/>
      <c r="H37" s="171"/>
      <c r="I37" s="171"/>
      <c r="J37" s="171"/>
      <c r="K37" s="171"/>
      <c r="L37" s="171"/>
      <c r="M37" s="171"/>
      <c r="N37" s="171"/>
      <c r="O37" s="171"/>
      <c r="P37" s="58">
        <f t="shared" si="2"/>
        <v>0</v>
      </c>
    </row>
    <row r="38" spans="2:16" ht="18" hidden="1" customHeight="1" x14ac:dyDescent="0.2">
      <c r="B38" s="55"/>
      <c r="C38" s="40">
        <f>'Previous Year Actuals'!P33</f>
        <v>0</v>
      </c>
      <c r="D38" s="169"/>
      <c r="E38" s="169"/>
      <c r="F38" s="169"/>
      <c r="G38" s="169"/>
      <c r="H38" s="169"/>
      <c r="I38" s="169"/>
      <c r="J38" s="169"/>
      <c r="K38" s="169"/>
      <c r="L38" s="169"/>
      <c r="M38" s="169"/>
      <c r="N38" s="169"/>
      <c r="O38" s="169"/>
      <c r="P38" s="56">
        <f t="shared" si="2"/>
        <v>0</v>
      </c>
    </row>
    <row r="39" spans="2:16" ht="18" hidden="1" customHeight="1" x14ac:dyDescent="0.2">
      <c r="B39" s="57"/>
      <c r="C39" s="40">
        <f>'Previous Year Actuals'!P34</f>
        <v>0</v>
      </c>
      <c r="D39" s="171"/>
      <c r="E39" s="171"/>
      <c r="F39" s="171"/>
      <c r="G39" s="171"/>
      <c r="H39" s="171"/>
      <c r="I39" s="171"/>
      <c r="J39" s="171"/>
      <c r="K39" s="171"/>
      <c r="L39" s="171"/>
      <c r="M39" s="171"/>
      <c r="N39" s="171"/>
      <c r="O39" s="171"/>
      <c r="P39" s="58">
        <f t="shared" si="2"/>
        <v>0</v>
      </c>
    </row>
    <row r="40" spans="2:16" ht="18" customHeight="1" x14ac:dyDescent="0.2">
      <c r="B40" s="55" t="s">
        <v>89</v>
      </c>
      <c r="C40" s="40">
        <f>'Previous Year Actuals'!P35</f>
        <v>0</v>
      </c>
      <c r="D40" s="169"/>
      <c r="E40" s="169"/>
      <c r="F40" s="169"/>
      <c r="G40" s="169"/>
      <c r="H40" s="169"/>
      <c r="I40" s="169"/>
      <c r="J40" s="169"/>
      <c r="K40" s="169"/>
      <c r="L40" s="169"/>
      <c r="M40" s="169"/>
      <c r="N40" s="169"/>
      <c r="O40" s="169"/>
      <c r="P40" s="56">
        <f t="shared" si="2"/>
        <v>0</v>
      </c>
    </row>
    <row r="41" spans="2:16" ht="18" customHeight="1" thickBot="1" x14ac:dyDescent="0.25">
      <c r="B41" s="59" t="s">
        <v>90</v>
      </c>
      <c r="C41" s="47">
        <f>SUM(C22:C40)</f>
        <v>0</v>
      </c>
      <c r="D41" s="173"/>
      <c r="E41" s="173"/>
      <c r="F41" s="173"/>
      <c r="G41" s="173"/>
      <c r="H41" s="173"/>
      <c r="I41" s="173"/>
      <c r="J41" s="173"/>
      <c r="K41" s="173"/>
      <c r="L41" s="173"/>
      <c r="M41" s="173"/>
      <c r="N41" s="173"/>
      <c r="O41" s="173"/>
      <c r="P41" s="48">
        <v>0</v>
      </c>
    </row>
    <row r="42" spans="2:16" ht="18" customHeight="1" x14ac:dyDescent="0.2">
      <c r="B42" s="55" t="s">
        <v>297</v>
      </c>
      <c r="C42" s="40">
        <f>'Previous Year Actuals'!P37</f>
        <v>0</v>
      </c>
      <c r="D42" s="169"/>
      <c r="E42" s="169"/>
      <c r="F42" s="169"/>
      <c r="G42" s="169"/>
      <c r="H42" s="169"/>
      <c r="I42" s="169"/>
      <c r="J42" s="169"/>
      <c r="K42" s="169"/>
      <c r="L42" s="169"/>
      <c r="M42" s="169"/>
      <c r="N42" s="169"/>
      <c r="O42" s="169"/>
      <c r="P42" s="56">
        <f t="shared" ref="P42:P47" si="3">SUM(D42:O42)</f>
        <v>0</v>
      </c>
    </row>
    <row r="43" spans="2:16" ht="18" customHeight="1" x14ac:dyDescent="0.2">
      <c r="B43" s="57" t="s">
        <v>298</v>
      </c>
      <c r="C43" s="40">
        <f>'Previous Year Actuals'!P38</f>
        <v>0</v>
      </c>
      <c r="D43" s="171"/>
      <c r="E43" s="171"/>
      <c r="F43" s="171"/>
      <c r="G43" s="171"/>
      <c r="H43" s="171"/>
      <c r="I43" s="171"/>
      <c r="J43" s="171"/>
      <c r="K43" s="171"/>
      <c r="L43" s="171"/>
      <c r="M43" s="171"/>
      <c r="N43" s="171"/>
      <c r="O43" s="171"/>
      <c r="P43" s="58">
        <f t="shared" si="3"/>
        <v>0</v>
      </c>
    </row>
    <row r="44" spans="2:16" ht="18" customHeight="1" x14ac:dyDescent="0.2">
      <c r="B44" s="55" t="s">
        <v>93</v>
      </c>
      <c r="C44" s="40">
        <f>'Previous Year Actuals'!P39</f>
        <v>0</v>
      </c>
      <c r="D44" s="169"/>
      <c r="E44" s="169"/>
      <c r="F44" s="169"/>
      <c r="G44" s="169"/>
      <c r="H44" s="169"/>
      <c r="I44" s="169"/>
      <c r="J44" s="169"/>
      <c r="K44" s="169"/>
      <c r="L44" s="169"/>
      <c r="M44" s="169"/>
      <c r="N44" s="169"/>
      <c r="O44" s="169"/>
      <c r="P44" s="56">
        <f t="shared" si="3"/>
        <v>0</v>
      </c>
    </row>
    <row r="45" spans="2:16" ht="18" customHeight="1" x14ac:dyDescent="0.2">
      <c r="B45" s="57" t="s">
        <v>94</v>
      </c>
      <c r="C45" s="40">
        <f>'Previous Year Actuals'!P40</f>
        <v>0</v>
      </c>
      <c r="D45" s="171"/>
      <c r="E45" s="171"/>
      <c r="F45" s="171"/>
      <c r="G45" s="171"/>
      <c r="H45" s="171"/>
      <c r="I45" s="171"/>
      <c r="J45" s="171"/>
      <c r="K45" s="171"/>
      <c r="L45" s="171"/>
      <c r="M45" s="171"/>
      <c r="N45" s="171"/>
      <c r="O45" s="171"/>
      <c r="P45" s="58">
        <f t="shared" si="3"/>
        <v>0</v>
      </c>
    </row>
    <row r="46" spans="2:16" ht="18" customHeight="1" x14ac:dyDescent="0.2">
      <c r="B46" s="55" t="s">
        <v>95</v>
      </c>
      <c r="C46" s="40">
        <f>'Previous Year Actuals'!P41</f>
        <v>0</v>
      </c>
      <c r="D46" s="169"/>
      <c r="E46" s="169"/>
      <c r="F46" s="169"/>
      <c r="G46" s="169"/>
      <c r="H46" s="169"/>
      <c r="I46" s="169"/>
      <c r="J46" s="169"/>
      <c r="K46" s="169"/>
      <c r="L46" s="169"/>
      <c r="M46" s="169"/>
      <c r="N46" s="169"/>
      <c r="O46" s="169"/>
      <c r="P46" s="56">
        <f t="shared" si="3"/>
        <v>0</v>
      </c>
    </row>
    <row r="47" spans="2:16" ht="18" customHeight="1" x14ac:dyDescent="0.2">
      <c r="B47" s="51" t="s">
        <v>96</v>
      </c>
      <c r="C47" s="52"/>
      <c r="D47" s="171"/>
      <c r="E47" s="171"/>
      <c r="F47" s="171"/>
      <c r="G47" s="171"/>
      <c r="H47" s="171"/>
      <c r="I47" s="171"/>
      <c r="J47" s="171"/>
      <c r="K47" s="171"/>
      <c r="L47" s="171"/>
      <c r="M47" s="171"/>
      <c r="N47" s="171"/>
      <c r="O47" s="171"/>
      <c r="P47" s="58">
        <f t="shared" si="3"/>
        <v>0</v>
      </c>
    </row>
    <row r="48" spans="2:16" ht="18" customHeight="1" thickBot="1" x14ac:dyDescent="0.25">
      <c r="B48" s="60" t="s">
        <v>97</v>
      </c>
      <c r="C48" s="47">
        <f>SUM(C41:C46)</f>
        <v>0</v>
      </c>
      <c r="D48" s="173"/>
      <c r="E48" s="173"/>
      <c r="F48" s="173"/>
      <c r="G48" s="173"/>
      <c r="H48" s="173"/>
      <c r="I48" s="173"/>
      <c r="J48" s="173"/>
      <c r="K48" s="173"/>
      <c r="L48" s="173"/>
      <c r="M48" s="173"/>
      <c r="N48" s="173"/>
      <c r="O48" s="173"/>
      <c r="P48" s="48">
        <f>SUM(C48:O48)</f>
        <v>0</v>
      </c>
    </row>
    <row r="49" spans="2:16" ht="18" customHeight="1" x14ac:dyDescent="0.2">
      <c r="B49" s="61" t="s">
        <v>98</v>
      </c>
      <c r="C49" s="62"/>
      <c r="D49" s="175"/>
      <c r="E49" s="175"/>
      <c r="F49" s="175"/>
      <c r="G49" s="175"/>
      <c r="H49" s="175"/>
      <c r="I49" s="175"/>
      <c r="J49" s="175"/>
      <c r="K49" s="175"/>
      <c r="L49" s="175"/>
      <c r="M49" s="175"/>
      <c r="N49" s="175"/>
      <c r="O49" s="175"/>
      <c r="P49" s="64"/>
    </row>
    <row r="50" spans="2:16" ht="18" customHeight="1" thickBot="1" x14ac:dyDescent="0.25">
      <c r="B50" s="65" t="s">
        <v>99</v>
      </c>
      <c r="C50" s="47">
        <f>C20-C48</f>
        <v>0</v>
      </c>
      <c r="D50" s="191"/>
      <c r="E50" s="173"/>
      <c r="F50" s="173"/>
      <c r="G50" s="173"/>
      <c r="H50" s="173"/>
      <c r="I50" s="173"/>
      <c r="J50" s="173"/>
      <c r="K50" s="173"/>
      <c r="L50" s="173"/>
      <c r="M50" s="173"/>
      <c r="N50" s="173"/>
      <c r="O50" s="173"/>
      <c r="P50" s="66">
        <f>P20-P48</f>
        <v>0</v>
      </c>
    </row>
    <row r="51" spans="2:16" ht="18" hidden="1" customHeight="1" x14ac:dyDescent="0.2">
      <c r="B51" s="67" t="s">
        <v>100</v>
      </c>
      <c r="C51" s="52"/>
      <c r="D51" s="171"/>
      <c r="E51" s="171"/>
      <c r="F51" s="171"/>
      <c r="G51" s="171"/>
      <c r="H51" s="171"/>
      <c r="I51" s="171"/>
      <c r="J51" s="171"/>
      <c r="K51" s="171"/>
      <c r="L51" s="171"/>
      <c r="M51" s="171"/>
      <c r="N51" s="171"/>
      <c r="O51" s="171"/>
      <c r="P51" s="54"/>
    </row>
    <row r="52" spans="2:16" ht="18" hidden="1" customHeight="1" x14ac:dyDescent="0.2">
      <c r="B52" s="68" t="s">
        <v>101</v>
      </c>
      <c r="C52" s="40"/>
      <c r="D52" s="169"/>
      <c r="E52" s="169"/>
      <c r="F52" s="169"/>
      <c r="G52" s="169"/>
      <c r="H52" s="169"/>
      <c r="I52" s="169"/>
      <c r="J52" s="169"/>
      <c r="K52" s="169"/>
      <c r="L52" s="169"/>
      <c r="M52" s="169"/>
      <c r="N52" s="169"/>
      <c r="O52" s="169"/>
      <c r="P52" s="45"/>
    </row>
    <row r="53" spans="2:16" ht="18" hidden="1" customHeight="1" x14ac:dyDescent="0.2">
      <c r="B53" s="69" t="s">
        <v>102</v>
      </c>
      <c r="C53" s="70">
        <f>'Previous Year Actuals'!P48</f>
        <v>0</v>
      </c>
      <c r="D53" s="183"/>
      <c r="E53" s="171"/>
      <c r="F53" s="171"/>
      <c r="G53" s="171"/>
      <c r="H53" s="171"/>
      <c r="I53" s="171"/>
      <c r="J53" s="171"/>
      <c r="K53" s="171"/>
      <c r="L53" s="171"/>
      <c r="M53" s="171"/>
      <c r="N53" s="171"/>
      <c r="O53" s="171"/>
      <c r="P53" s="58">
        <f>SUM(D53:O53)</f>
        <v>0</v>
      </c>
    </row>
    <row r="54" spans="2:16" ht="18" hidden="1" customHeight="1" x14ac:dyDescent="0.2">
      <c r="B54" s="71" t="s">
        <v>103</v>
      </c>
      <c r="C54" s="70">
        <f>'Previous Year Actuals'!P49</f>
        <v>0</v>
      </c>
      <c r="D54" s="169"/>
      <c r="E54" s="169"/>
      <c r="F54" s="169"/>
      <c r="G54" s="169"/>
      <c r="H54" s="169"/>
      <c r="I54" s="169"/>
      <c r="J54" s="169"/>
      <c r="K54" s="169"/>
      <c r="L54" s="169"/>
      <c r="M54" s="169"/>
      <c r="N54" s="169"/>
      <c r="O54" s="169"/>
      <c r="P54" s="72"/>
    </row>
    <row r="55" spans="2:16" ht="18" hidden="1" customHeight="1" x14ac:dyDescent="0.2">
      <c r="B55" s="69" t="s">
        <v>104</v>
      </c>
      <c r="C55" s="70">
        <f>'Previous Year Actuals'!P50</f>
        <v>0</v>
      </c>
      <c r="D55" s="183"/>
      <c r="E55" s="171"/>
      <c r="F55" s="171"/>
      <c r="G55" s="171"/>
      <c r="H55" s="171"/>
      <c r="I55" s="171"/>
      <c r="J55" s="171"/>
      <c r="K55" s="171"/>
      <c r="L55" s="171"/>
      <c r="M55" s="171"/>
      <c r="N55" s="171"/>
      <c r="O55" s="171"/>
      <c r="P55" s="58">
        <f>SUM(D55:O55)</f>
        <v>0</v>
      </c>
    </row>
    <row r="56" spans="2:16" ht="18" hidden="1" customHeight="1" x14ac:dyDescent="0.2">
      <c r="B56" s="71" t="s">
        <v>105</v>
      </c>
      <c r="C56" s="70">
        <f>'Previous Year Actuals'!P51</f>
        <v>0</v>
      </c>
      <c r="D56" s="169"/>
      <c r="E56" s="169"/>
      <c r="F56" s="169"/>
      <c r="G56" s="169"/>
      <c r="H56" s="169"/>
      <c r="I56" s="169"/>
      <c r="J56" s="169"/>
      <c r="K56" s="169"/>
      <c r="L56" s="169"/>
      <c r="M56" s="169"/>
      <c r="N56" s="169"/>
      <c r="O56" s="169"/>
      <c r="P56" s="72"/>
    </row>
    <row r="57" spans="2:16" ht="18" hidden="1" customHeight="1" x14ac:dyDescent="0.2">
      <c r="B57" s="69" t="s">
        <v>106</v>
      </c>
      <c r="C57" s="70">
        <f>'Previous Year Actuals'!P52</f>
        <v>0</v>
      </c>
      <c r="D57" s="183"/>
      <c r="E57" s="171"/>
      <c r="F57" s="171"/>
      <c r="G57" s="171"/>
      <c r="H57" s="171"/>
      <c r="I57" s="171"/>
      <c r="J57" s="171"/>
      <c r="K57" s="171"/>
      <c r="L57" s="171"/>
      <c r="M57" s="171"/>
      <c r="N57" s="171"/>
      <c r="O57" s="171"/>
      <c r="P57" s="72"/>
    </row>
    <row r="58" spans="2:16" ht="18" hidden="1" customHeight="1" x14ac:dyDescent="0.2">
      <c r="B58" s="71" t="s">
        <v>107</v>
      </c>
      <c r="C58" s="70">
        <f>'Previous Year Actuals'!P53</f>
        <v>0</v>
      </c>
      <c r="D58" s="169"/>
      <c r="E58" s="169"/>
      <c r="F58" s="169"/>
      <c r="G58" s="169"/>
      <c r="H58" s="169"/>
      <c r="I58" s="169"/>
      <c r="J58" s="169"/>
      <c r="K58" s="169"/>
      <c r="L58" s="169"/>
      <c r="M58" s="169"/>
      <c r="N58" s="169"/>
      <c r="O58" s="169"/>
      <c r="P58" s="56">
        <f>SUM(D58:O58)</f>
        <v>0</v>
      </c>
    </row>
    <row r="59" spans="2:16" hidden="1" x14ac:dyDescent="0.2"/>
    <row r="60" spans="2:16" hidden="1" x14ac:dyDescent="0.2"/>
    <row r="61" spans="2:16" ht="18" hidden="1" customHeight="1" x14ac:dyDescent="0.2">
      <c r="B61" s="151" t="s">
        <v>108</v>
      </c>
    </row>
    <row r="62" spans="2:16" ht="18" hidden="1" customHeight="1" x14ac:dyDescent="0.2">
      <c r="B62" s="74" t="s">
        <v>109</v>
      </c>
      <c r="C62" s="75" t="str">
        <f>+IF(D6+P18-P47=O48,"Verified","Error")</f>
        <v>Verified</v>
      </c>
    </row>
    <row r="63" spans="2:16" ht="18" hidden="1" customHeight="1" x14ac:dyDescent="0.2">
      <c r="B63" s="74" t="s">
        <v>110</v>
      </c>
      <c r="C63" s="76" t="str">
        <f>+IF(P50+C51-P9-P10-P52=O51,"Verified","Error")</f>
        <v>Verified</v>
      </c>
    </row>
    <row r="64" spans="2:16" ht="18" hidden="1" customHeight="1" x14ac:dyDescent="0.2">
      <c r="B64" s="74" t="s">
        <v>111</v>
      </c>
      <c r="C64" s="76" t="str">
        <f>+IF(P47=SUM(P42:P46),"Verified","Error")</f>
        <v>Verified</v>
      </c>
    </row>
    <row r="65" spans="2:3" ht="18" hidden="1" customHeight="1" x14ac:dyDescent="0.2">
      <c r="B65" s="74" t="s">
        <v>112</v>
      </c>
      <c r="C65" s="76" t="str">
        <f>+IF(SUM(D18:O18)=SUM(P9:P13),"Verified","Error")</f>
        <v>Verified</v>
      </c>
    </row>
  </sheetData>
  <mergeCells count="1">
    <mergeCell ref="B2:P2"/>
  </mergeCells>
  <pageMargins left="0.7" right="0.7" top="0.75" bottom="0.75" header="0.3" footer="0.3"/>
  <pageSetup paperSize="17"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A87"/>
    <pageSetUpPr fitToPage="1"/>
  </sheetPr>
  <dimension ref="A1:F67"/>
  <sheetViews>
    <sheetView workbookViewId="0">
      <selection activeCell="B8" sqref="B8:B22"/>
    </sheetView>
  </sheetViews>
  <sheetFormatPr defaultColWidth="8.5703125" defaultRowHeight="12" x14ac:dyDescent="0.2"/>
  <cols>
    <col min="1" max="1" width="2.7109375" style="20" customWidth="1"/>
    <col min="2" max="2" width="36.85546875" style="19" customWidth="1"/>
    <col min="3" max="3" width="12.7109375" style="19" hidden="1" customWidth="1"/>
    <col min="4" max="5" width="12.7109375" style="19" customWidth="1"/>
    <col min="6" max="6" width="13.7109375" style="74" hidden="1" customWidth="1"/>
    <col min="7" max="16384" width="8.5703125" style="19"/>
  </cols>
  <sheetData>
    <row r="1" spans="1:6" s="15" customFormat="1" ht="12" customHeight="1" x14ac:dyDescent="0.2">
      <c r="A1" s="14"/>
      <c r="B1" s="14"/>
      <c r="C1" s="14"/>
      <c r="D1" s="14"/>
      <c r="F1" s="180"/>
    </row>
    <row r="2" spans="1:6" s="15" customFormat="1" ht="30" customHeight="1" thickBot="1" x14ac:dyDescent="0.25">
      <c r="A2" s="16"/>
      <c r="B2" s="197" t="s">
        <v>262</v>
      </c>
      <c r="C2" s="197"/>
      <c r="D2" s="197"/>
      <c r="E2" s="197"/>
      <c r="F2" s="197"/>
    </row>
    <row r="3" spans="1:6" ht="18" customHeight="1" thickTop="1" x14ac:dyDescent="0.2">
      <c r="A3" s="17"/>
      <c r="B3" s="150" t="str">
        <f>'Project Costs'!D1</f>
        <v>Business Name</v>
      </c>
    </row>
    <row r="4" spans="1:6" ht="18" customHeight="1" x14ac:dyDescent="0.2">
      <c r="B4" s="21">
        <f>'Personal Financial Statement'!C5</f>
        <v>43146</v>
      </c>
    </row>
    <row r="5" spans="1:6" s="25" customFormat="1" ht="27" customHeight="1" thickBot="1" x14ac:dyDescent="0.25">
      <c r="A5" s="20"/>
      <c r="B5" s="22"/>
      <c r="C5" s="78" t="s">
        <v>114</v>
      </c>
      <c r="D5" s="23">
        <v>2016</v>
      </c>
      <c r="E5" s="23">
        <v>2017</v>
      </c>
      <c r="F5" s="24" t="s">
        <v>62</v>
      </c>
    </row>
    <row r="6" spans="1:6" ht="18" customHeight="1" x14ac:dyDescent="0.2">
      <c r="B6" s="26" t="s">
        <v>283</v>
      </c>
      <c r="C6" s="27"/>
      <c r="D6" s="28"/>
      <c r="E6" s="28"/>
      <c r="F6" s="29"/>
    </row>
    <row r="7" spans="1:6" ht="18" customHeight="1" x14ac:dyDescent="0.2">
      <c r="B7" s="26"/>
      <c r="C7" s="39">
        <f>'Previous Year Actuals'!P1</f>
        <v>0</v>
      </c>
      <c r="D7" s="40"/>
      <c r="E7" s="40"/>
      <c r="F7" s="43">
        <f t="shared" ref="F7:F12" si="0">SUM(D7:E7)</f>
        <v>0</v>
      </c>
    </row>
    <row r="8" spans="1:6" ht="18" customHeight="1" x14ac:dyDescent="0.2">
      <c r="B8" s="77" t="s">
        <v>282</v>
      </c>
      <c r="C8" s="39">
        <f>'Previous Year Actuals'!P2</f>
        <v>0</v>
      </c>
      <c r="D8" s="42">
        <v>52969.57</v>
      </c>
      <c r="E8" s="42">
        <v>34878.800000000003</v>
      </c>
      <c r="F8" s="165">
        <f t="shared" si="0"/>
        <v>87848.37</v>
      </c>
    </row>
    <row r="9" spans="1:6" ht="18" customHeight="1" x14ac:dyDescent="0.2">
      <c r="B9" s="38" t="s">
        <v>278</v>
      </c>
      <c r="C9" s="39">
        <f>'Previous Year Actuals'!P3</f>
        <v>0</v>
      </c>
      <c r="D9" s="40"/>
      <c r="E9" s="40"/>
      <c r="F9" s="43">
        <f t="shared" si="0"/>
        <v>0</v>
      </c>
    </row>
    <row r="10" spans="1:6" ht="18" customHeight="1" x14ac:dyDescent="0.2">
      <c r="B10" s="77" t="s">
        <v>279</v>
      </c>
      <c r="C10" s="39">
        <v>0</v>
      </c>
      <c r="D10" s="42"/>
      <c r="E10" s="42"/>
      <c r="F10" s="165">
        <f t="shared" si="0"/>
        <v>0</v>
      </c>
    </row>
    <row r="11" spans="1:6" ht="18" customHeight="1" x14ac:dyDescent="0.2">
      <c r="B11" s="38" t="s">
        <v>280</v>
      </c>
      <c r="C11" s="39"/>
      <c r="D11" s="40"/>
      <c r="E11" s="40"/>
      <c r="F11" s="43">
        <f t="shared" si="0"/>
        <v>0</v>
      </c>
    </row>
    <row r="12" spans="1:6" ht="18" customHeight="1" x14ac:dyDescent="0.2">
      <c r="B12" s="77" t="s">
        <v>288</v>
      </c>
      <c r="C12" s="39"/>
      <c r="D12" s="42">
        <f>SUM(D7:D11)</f>
        <v>52969.57</v>
      </c>
      <c r="E12" s="42">
        <f>SUM(E7:E11)</f>
        <v>34878.800000000003</v>
      </c>
      <c r="F12" s="165">
        <f t="shared" si="0"/>
        <v>87848.37</v>
      </c>
    </row>
    <row r="13" spans="1:6" ht="18" customHeight="1" x14ac:dyDescent="0.2">
      <c r="B13" s="161" t="s">
        <v>284</v>
      </c>
      <c r="C13" s="162"/>
      <c r="D13" s="163"/>
      <c r="E13" s="163"/>
      <c r="F13" s="164"/>
    </row>
    <row r="14" spans="1:6" ht="18" customHeight="1" x14ac:dyDescent="0.2">
      <c r="B14" s="77" t="s">
        <v>285</v>
      </c>
      <c r="C14" s="39">
        <f>'Previous Year Actuals'!P8</f>
        <v>0</v>
      </c>
      <c r="D14" s="42">
        <v>233.76</v>
      </c>
      <c r="E14" s="42"/>
      <c r="F14" s="165">
        <f t="shared" ref="F14:F19" si="1">SUM(D14:E14)</f>
        <v>233.76</v>
      </c>
    </row>
    <row r="15" spans="1:6" ht="18" customHeight="1" x14ac:dyDescent="0.2">
      <c r="B15" s="38" t="s">
        <v>286</v>
      </c>
      <c r="C15" s="39">
        <f>'Previous Year Actuals'!P9</f>
        <v>0</v>
      </c>
      <c r="D15" s="40">
        <v>1632.34</v>
      </c>
      <c r="E15" s="40"/>
      <c r="F15" s="166">
        <f t="shared" si="1"/>
        <v>1632.34</v>
      </c>
    </row>
    <row r="16" spans="1:6" ht="18" customHeight="1" x14ac:dyDescent="0.2">
      <c r="B16" s="77" t="s">
        <v>287</v>
      </c>
      <c r="C16" s="39">
        <v>0</v>
      </c>
      <c r="D16" s="42">
        <v>22839</v>
      </c>
      <c r="E16" s="42">
        <v>19950</v>
      </c>
      <c r="F16" s="165">
        <f t="shared" si="1"/>
        <v>42789</v>
      </c>
    </row>
    <row r="17" spans="2:6" ht="18" customHeight="1" x14ac:dyDescent="0.2">
      <c r="B17" s="38" t="s">
        <v>280</v>
      </c>
      <c r="C17" s="39"/>
      <c r="D17" s="40"/>
      <c r="E17" s="40"/>
      <c r="F17" s="166">
        <f t="shared" si="1"/>
        <v>0</v>
      </c>
    </row>
    <row r="18" spans="2:6" ht="18" customHeight="1" x14ac:dyDescent="0.2">
      <c r="B18" s="77" t="s">
        <v>281</v>
      </c>
      <c r="C18" s="39">
        <f>'Previous Year Actuals'!P11</f>
        <v>0</v>
      </c>
      <c r="D18" s="42"/>
      <c r="E18" s="42"/>
      <c r="F18" s="165">
        <f t="shared" si="1"/>
        <v>0</v>
      </c>
    </row>
    <row r="19" spans="2:6" ht="18" customHeight="1" x14ac:dyDescent="0.2">
      <c r="B19" s="44"/>
      <c r="C19" s="45"/>
      <c r="D19" s="40"/>
      <c r="E19" s="40"/>
      <c r="F19" s="166">
        <f t="shared" si="1"/>
        <v>0</v>
      </c>
    </row>
    <row r="20" spans="2:6" ht="18" customHeight="1" thickBot="1" x14ac:dyDescent="0.25">
      <c r="B20" s="30" t="s">
        <v>69</v>
      </c>
      <c r="C20" s="168">
        <f>SUM(C15:C18)</f>
        <v>0</v>
      </c>
      <c r="D20" s="168">
        <f>(SUM(D14:D19))</f>
        <v>24705.1</v>
      </c>
      <c r="E20" s="168">
        <f>(SUM(E14:E19))</f>
        <v>19950</v>
      </c>
      <c r="F20" s="168">
        <f>(SUM(F14:F19))</f>
        <v>44655.1</v>
      </c>
    </row>
    <row r="21" spans="2:6" ht="18" customHeight="1" x14ac:dyDescent="0.2">
      <c r="B21" s="26" t="s">
        <v>70</v>
      </c>
      <c r="C21" s="45"/>
      <c r="D21" s="28"/>
      <c r="E21" s="28"/>
      <c r="F21" s="49"/>
    </row>
    <row r="22" spans="2:6" ht="18" customHeight="1" thickBot="1" x14ac:dyDescent="0.25">
      <c r="B22" s="30" t="s">
        <v>71</v>
      </c>
      <c r="C22" s="47">
        <f>C12+C20</f>
        <v>0</v>
      </c>
      <c r="D22" s="47">
        <f>D12-D20</f>
        <v>28264.47</v>
      </c>
      <c r="E22" s="47">
        <f>E12-E20</f>
        <v>14928.800000000003</v>
      </c>
      <c r="F22" s="47">
        <f>F12-F20</f>
        <v>43193.27</v>
      </c>
    </row>
    <row r="23" spans="2:6" ht="18" customHeight="1" x14ac:dyDescent="0.2">
      <c r="B23" s="51" t="s">
        <v>72</v>
      </c>
      <c r="C23" s="52"/>
      <c r="D23" s="53"/>
      <c r="E23" s="53"/>
      <c r="F23" s="54"/>
    </row>
    <row r="24" spans="2:6" ht="18" customHeight="1" x14ac:dyDescent="0.2">
      <c r="B24" s="55" t="s">
        <v>73</v>
      </c>
      <c r="C24" s="40">
        <f>'Previous Year Actuals'!P17</f>
        <v>0</v>
      </c>
      <c r="D24" s="169">
        <v>875</v>
      </c>
      <c r="E24" s="169">
        <v>3575</v>
      </c>
      <c r="F24" s="170">
        <f t="shared" ref="F24:F42" si="2">SUM(D24:E24)</f>
        <v>4450</v>
      </c>
    </row>
    <row r="25" spans="2:6" ht="18" customHeight="1" x14ac:dyDescent="0.2">
      <c r="B25" s="57" t="s">
        <v>74</v>
      </c>
      <c r="C25" s="40">
        <f>'Previous Year Actuals'!P18</f>
        <v>0</v>
      </c>
      <c r="D25" s="178"/>
      <c r="E25" s="178"/>
      <c r="F25" s="172">
        <f t="shared" si="2"/>
        <v>0</v>
      </c>
    </row>
    <row r="26" spans="2:6" ht="18" customHeight="1" x14ac:dyDescent="0.2">
      <c r="B26" s="55" t="s">
        <v>75</v>
      </c>
      <c r="C26" s="40">
        <f>'Previous Year Actuals'!P19</f>
        <v>0</v>
      </c>
      <c r="D26" s="169"/>
      <c r="E26" s="169"/>
      <c r="F26" s="170">
        <f t="shared" si="2"/>
        <v>0</v>
      </c>
    </row>
    <row r="27" spans="2:6" ht="18" customHeight="1" x14ac:dyDescent="0.2">
      <c r="B27" s="57" t="s">
        <v>76</v>
      </c>
      <c r="C27" s="40">
        <f>'Previous Year Actuals'!P20</f>
        <v>0</v>
      </c>
      <c r="D27" s="178">
        <v>4912.66</v>
      </c>
      <c r="E27" s="178">
        <v>3478.56</v>
      </c>
      <c r="F27" s="172">
        <f t="shared" si="2"/>
        <v>8391.2199999999993</v>
      </c>
    </row>
    <row r="28" spans="2:6" ht="18" customHeight="1" x14ac:dyDescent="0.2">
      <c r="B28" s="55" t="s">
        <v>77</v>
      </c>
      <c r="C28" s="40">
        <f>'Previous Year Actuals'!P21</f>
        <v>0</v>
      </c>
      <c r="D28" s="169">
        <f>997.46+47</f>
        <v>1044.46</v>
      </c>
      <c r="E28" s="169">
        <v>46</v>
      </c>
      <c r="F28" s="170">
        <f t="shared" si="2"/>
        <v>1090.46</v>
      </c>
    </row>
    <row r="29" spans="2:6" ht="18" customHeight="1" x14ac:dyDescent="0.2">
      <c r="B29" s="57" t="s">
        <v>78</v>
      </c>
      <c r="C29" s="40">
        <f>'Previous Year Actuals'!P22</f>
        <v>0</v>
      </c>
      <c r="D29" s="178">
        <v>733</v>
      </c>
      <c r="E29" s="178">
        <v>115</v>
      </c>
      <c r="F29" s="172">
        <f t="shared" si="2"/>
        <v>848</v>
      </c>
    </row>
    <row r="30" spans="2:6" ht="18" customHeight="1" x14ac:dyDescent="0.2">
      <c r="B30" s="55" t="s">
        <v>79</v>
      </c>
      <c r="C30" s="40">
        <f>'Previous Year Actuals'!P23</f>
        <v>0</v>
      </c>
      <c r="D30" s="169">
        <v>20</v>
      </c>
      <c r="E30" s="169">
        <v>0</v>
      </c>
      <c r="F30" s="170">
        <f t="shared" si="2"/>
        <v>20</v>
      </c>
    </row>
    <row r="31" spans="2:6" ht="18" customHeight="1" x14ac:dyDescent="0.2">
      <c r="B31" s="57" t="s">
        <v>80</v>
      </c>
      <c r="C31" s="40">
        <f>'Previous Year Actuals'!P24</f>
        <v>0</v>
      </c>
      <c r="D31" s="178">
        <f>839.74+1493.5</f>
        <v>2333.2399999999998</v>
      </c>
      <c r="E31" s="178">
        <v>1818.21</v>
      </c>
      <c r="F31" s="172">
        <f>SUM(D31:E31)</f>
        <v>4151.45</v>
      </c>
    </row>
    <row r="32" spans="2:6" ht="18" customHeight="1" x14ac:dyDescent="0.2">
      <c r="B32" s="55" t="s">
        <v>81</v>
      </c>
      <c r="C32" s="40">
        <f>'Previous Year Actuals'!P25</f>
        <v>0</v>
      </c>
      <c r="D32" s="169"/>
      <c r="E32" s="169"/>
      <c r="F32" s="170">
        <f t="shared" si="2"/>
        <v>0</v>
      </c>
    </row>
    <row r="33" spans="2:6" ht="18" customHeight="1" x14ac:dyDescent="0.2">
      <c r="B33" s="57" t="s">
        <v>82</v>
      </c>
      <c r="C33" s="40">
        <f>'Previous Year Actuals'!P26</f>
        <v>0</v>
      </c>
      <c r="D33" s="178"/>
      <c r="E33" s="178"/>
      <c r="F33" s="172">
        <f t="shared" si="2"/>
        <v>0</v>
      </c>
    </row>
    <row r="34" spans="2:6" ht="18" customHeight="1" x14ac:dyDescent="0.2">
      <c r="B34" s="55" t="s">
        <v>290</v>
      </c>
      <c r="C34" s="40">
        <f>'Previous Year Actuals'!P27</f>
        <v>0</v>
      </c>
      <c r="D34" s="169">
        <v>689.65</v>
      </c>
      <c r="E34" s="169"/>
      <c r="F34" s="170">
        <f t="shared" si="2"/>
        <v>689.65</v>
      </c>
    </row>
    <row r="35" spans="2:6" ht="18" customHeight="1" x14ac:dyDescent="0.2">
      <c r="B35" s="57" t="s">
        <v>84</v>
      </c>
      <c r="C35" s="40">
        <f>'Previous Year Actuals'!P28</f>
        <v>0</v>
      </c>
      <c r="D35" s="178"/>
      <c r="E35" s="178"/>
      <c r="F35" s="172">
        <f t="shared" si="2"/>
        <v>0</v>
      </c>
    </row>
    <row r="36" spans="2:6" ht="18" customHeight="1" x14ac:dyDescent="0.2">
      <c r="B36" s="55" t="s">
        <v>85</v>
      </c>
      <c r="C36" s="40">
        <f>'Previous Year Actuals'!P29</f>
        <v>0</v>
      </c>
      <c r="D36" s="169"/>
      <c r="E36" s="169"/>
      <c r="F36" s="170">
        <f t="shared" si="2"/>
        <v>0</v>
      </c>
    </row>
    <row r="37" spans="2:6" ht="18" customHeight="1" x14ac:dyDescent="0.2">
      <c r="B37" s="57" t="s">
        <v>86</v>
      </c>
      <c r="C37" s="40">
        <f>'Previous Year Actuals'!P30</f>
        <v>0</v>
      </c>
      <c r="D37" s="178">
        <v>4037.08</v>
      </c>
      <c r="E37" s="178">
        <v>2557.9899999999998</v>
      </c>
      <c r="F37" s="172">
        <f t="shared" si="2"/>
        <v>6595.07</v>
      </c>
    </row>
    <row r="38" spans="2:6" ht="18" customHeight="1" x14ac:dyDescent="0.2">
      <c r="B38" s="55" t="s">
        <v>87</v>
      </c>
      <c r="C38" s="40">
        <f>'Previous Year Actuals'!P31</f>
        <v>0</v>
      </c>
      <c r="D38" s="169"/>
      <c r="E38" s="169"/>
      <c r="F38" s="170">
        <f t="shared" si="2"/>
        <v>0</v>
      </c>
    </row>
    <row r="39" spans="2:6" ht="18" customHeight="1" x14ac:dyDescent="0.2">
      <c r="B39" s="57" t="s">
        <v>289</v>
      </c>
      <c r="C39" s="40">
        <f>'Previous Year Actuals'!P32</f>
        <v>0</v>
      </c>
      <c r="D39" s="178">
        <v>669.8</v>
      </c>
      <c r="E39" s="178">
        <v>560.6</v>
      </c>
      <c r="F39" s="172">
        <f t="shared" si="2"/>
        <v>1230.4000000000001</v>
      </c>
    </row>
    <row r="40" spans="2:6" ht="18" customHeight="1" x14ac:dyDescent="0.2">
      <c r="B40" s="55" t="s">
        <v>291</v>
      </c>
      <c r="C40" s="40">
        <f>'Previous Year Actuals'!P33</f>
        <v>0</v>
      </c>
      <c r="D40" s="169">
        <v>836.36</v>
      </c>
      <c r="E40" s="169">
        <v>119.88</v>
      </c>
      <c r="F40" s="170">
        <f t="shared" si="2"/>
        <v>956.24</v>
      </c>
    </row>
    <row r="41" spans="2:6" ht="18" customHeight="1" x14ac:dyDescent="0.2">
      <c r="B41" s="57" t="s">
        <v>292</v>
      </c>
      <c r="C41" s="40">
        <f>'Previous Year Actuals'!P34</f>
        <v>0</v>
      </c>
      <c r="D41" s="178">
        <v>1585.2</v>
      </c>
      <c r="E41" s="178"/>
      <c r="F41" s="172">
        <f t="shared" si="2"/>
        <v>1585.2</v>
      </c>
    </row>
    <row r="42" spans="2:6" ht="18" customHeight="1" x14ac:dyDescent="0.2">
      <c r="B42" s="55" t="s">
        <v>89</v>
      </c>
      <c r="C42" s="40">
        <f>'Previous Year Actuals'!P35</f>
        <v>0</v>
      </c>
      <c r="D42" s="169"/>
      <c r="E42" s="169"/>
      <c r="F42" s="170">
        <f t="shared" si="2"/>
        <v>0</v>
      </c>
    </row>
    <row r="43" spans="2:6" ht="18" customHeight="1" thickBot="1" x14ac:dyDescent="0.25">
      <c r="B43" s="59" t="s">
        <v>90</v>
      </c>
      <c r="C43" s="47">
        <f>SUM(C24:C42)</f>
        <v>0</v>
      </c>
      <c r="D43" s="179">
        <f>SUM(D24:D42)</f>
        <v>17736.45</v>
      </c>
      <c r="E43" s="179">
        <f>SUM(E24:E42)</f>
        <v>12271.24</v>
      </c>
      <c r="F43" s="174">
        <v>0</v>
      </c>
    </row>
    <row r="44" spans="2:6" ht="18" customHeight="1" x14ac:dyDescent="0.2">
      <c r="B44" s="55" t="s">
        <v>91</v>
      </c>
      <c r="C44" s="40">
        <f>'Previous Year Actuals'!P37</f>
        <v>0</v>
      </c>
      <c r="D44" s="169"/>
      <c r="E44" s="169"/>
      <c r="F44" s="170">
        <f t="shared" ref="F44:F49" si="3">SUM(D44:E44)</f>
        <v>0</v>
      </c>
    </row>
    <row r="45" spans="2:6" ht="18" customHeight="1" x14ac:dyDescent="0.2">
      <c r="B45" s="57" t="s">
        <v>92</v>
      </c>
      <c r="C45" s="40">
        <f>'Previous Year Actuals'!P38</f>
        <v>0</v>
      </c>
      <c r="D45" s="178"/>
      <c r="E45" s="178"/>
      <c r="F45" s="172">
        <f t="shared" si="3"/>
        <v>0</v>
      </c>
    </row>
    <row r="46" spans="2:6" ht="18" customHeight="1" x14ac:dyDescent="0.2">
      <c r="B46" s="55" t="s">
        <v>93</v>
      </c>
      <c r="C46" s="40">
        <f>'Previous Year Actuals'!P39</f>
        <v>0</v>
      </c>
      <c r="D46" s="169"/>
      <c r="E46" s="169"/>
      <c r="F46" s="170">
        <f t="shared" si="3"/>
        <v>0</v>
      </c>
    </row>
    <row r="47" spans="2:6" ht="18" customHeight="1" x14ac:dyDescent="0.2">
      <c r="B47" s="57" t="s">
        <v>94</v>
      </c>
      <c r="C47" s="40">
        <f>'Previous Year Actuals'!P40</f>
        <v>0</v>
      </c>
      <c r="D47" s="178"/>
      <c r="E47" s="178"/>
      <c r="F47" s="172">
        <f t="shared" si="3"/>
        <v>0</v>
      </c>
    </row>
    <row r="48" spans="2:6" ht="18" customHeight="1" x14ac:dyDescent="0.2">
      <c r="B48" s="55" t="s">
        <v>95</v>
      </c>
      <c r="C48" s="40">
        <f>'Previous Year Actuals'!P41</f>
        <v>0</v>
      </c>
      <c r="D48" s="169"/>
      <c r="E48" s="169"/>
      <c r="F48" s="170">
        <f t="shared" si="3"/>
        <v>0</v>
      </c>
    </row>
    <row r="49" spans="2:6" ht="18" customHeight="1" x14ac:dyDescent="0.2">
      <c r="B49" s="51" t="s">
        <v>96</v>
      </c>
      <c r="C49" s="52"/>
      <c r="D49" s="178"/>
      <c r="E49" s="178"/>
      <c r="F49" s="172">
        <f t="shared" si="3"/>
        <v>0</v>
      </c>
    </row>
    <row r="50" spans="2:6" ht="18" customHeight="1" thickBot="1" x14ac:dyDescent="0.25">
      <c r="B50" s="60" t="s">
        <v>97</v>
      </c>
      <c r="C50" s="47">
        <f>SUM(C43:C48)</f>
        <v>0</v>
      </c>
      <c r="D50" s="179">
        <f>SUM(D43:D48)</f>
        <v>17736.45</v>
      </c>
      <c r="E50" s="179">
        <f>SUM(E43:E48)</f>
        <v>12271.24</v>
      </c>
      <c r="F50" s="182">
        <f>SUM(C50:E50)</f>
        <v>30007.690000000002</v>
      </c>
    </row>
    <row r="51" spans="2:6" ht="18" customHeight="1" x14ac:dyDescent="0.2">
      <c r="B51" s="61" t="s">
        <v>98</v>
      </c>
      <c r="C51" s="62"/>
      <c r="D51" s="175"/>
      <c r="E51" s="175"/>
      <c r="F51" s="176"/>
    </row>
    <row r="52" spans="2:6" ht="18" customHeight="1" thickBot="1" x14ac:dyDescent="0.25">
      <c r="B52" s="65" t="s">
        <v>293</v>
      </c>
      <c r="C52" s="47">
        <f>C22-C50</f>
        <v>0</v>
      </c>
      <c r="D52" s="179">
        <f>D22-D50</f>
        <v>10528.02</v>
      </c>
      <c r="E52" s="179">
        <f>E22-E50</f>
        <v>2657.5600000000031</v>
      </c>
      <c r="F52" s="177"/>
    </row>
    <row r="53" spans="2:6" ht="18" hidden="1" customHeight="1" x14ac:dyDescent="0.2">
      <c r="B53" s="67" t="s">
        <v>100</v>
      </c>
      <c r="C53" s="52"/>
      <c r="D53" s="53"/>
      <c r="E53" s="53"/>
      <c r="F53" s="54"/>
    </row>
    <row r="54" spans="2:6" ht="18" hidden="1" customHeight="1" x14ac:dyDescent="0.2">
      <c r="B54" s="68" t="s">
        <v>101</v>
      </c>
      <c r="C54" s="40"/>
      <c r="D54" s="40"/>
      <c r="E54" s="40"/>
      <c r="F54" s="181"/>
    </row>
    <row r="55" spans="2:6" ht="18" hidden="1" customHeight="1" x14ac:dyDescent="0.2">
      <c r="B55" s="69" t="s">
        <v>102</v>
      </c>
      <c r="C55" s="70">
        <f>'Previous Year Actuals'!P48</f>
        <v>0</v>
      </c>
      <c r="D55" s="52"/>
      <c r="E55" s="53"/>
      <c r="F55" s="58">
        <f>SUM(D55:E55)</f>
        <v>0</v>
      </c>
    </row>
    <row r="56" spans="2:6" ht="18" hidden="1" customHeight="1" x14ac:dyDescent="0.2">
      <c r="B56" s="71" t="s">
        <v>103</v>
      </c>
      <c r="C56" s="70">
        <f>'Previous Year Actuals'!P49</f>
        <v>0</v>
      </c>
      <c r="D56" s="40"/>
      <c r="E56" s="40"/>
      <c r="F56" s="72"/>
    </row>
    <row r="57" spans="2:6" ht="18" hidden="1" customHeight="1" x14ac:dyDescent="0.2">
      <c r="B57" s="69" t="s">
        <v>104</v>
      </c>
      <c r="C57" s="70">
        <f>'Previous Year Actuals'!P50</f>
        <v>0</v>
      </c>
      <c r="D57" s="52"/>
      <c r="E57" s="53"/>
      <c r="F57" s="58">
        <f>SUM(D57:E57)</f>
        <v>0</v>
      </c>
    </row>
    <row r="58" spans="2:6" ht="18" hidden="1" customHeight="1" x14ac:dyDescent="0.2">
      <c r="B58" s="71" t="s">
        <v>105</v>
      </c>
      <c r="C58" s="70">
        <f>'Previous Year Actuals'!P51</f>
        <v>0</v>
      </c>
      <c r="D58" s="40"/>
      <c r="E58" s="40"/>
      <c r="F58" s="72"/>
    </row>
    <row r="59" spans="2:6" ht="18" hidden="1" customHeight="1" x14ac:dyDescent="0.2">
      <c r="B59" s="69" t="s">
        <v>106</v>
      </c>
      <c r="C59" s="70">
        <f>'Previous Year Actuals'!P52</f>
        <v>0</v>
      </c>
      <c r="D59" s="52"/>
      <c r="E59" s="53"/>
      <c r="F59" s="72"/>
    </row>
    <row r="60" spans="2:6" ht="18" hidden="1" customHeight="1" x14ac:dyDescent="0.2">
      <c r="B60" s="71" t="s">
        <v>107</v>
      </c>
      <c r="C60" s="70">
        <f>'Previous Year Actuals'!P53</f>
        <v>0</v>
      </c>
      <c r="D60" s="40"/>
      <c r="E60" s="40"/>
      <c r="F60" s="56">
        <f>SUM(D60:E60)</f>
        <v>0</v>
      </c>
    </row>
    <row r="61" spans="2:6" hidden="1" x14ac:dyDescent="0.2"/>
    <row r="62" spans="2:6" hidden="1" x14ac:dyDescent="0.2"/>
    <row r="63" spans="2:6" ht="18" hidden="1" customHeight="1" x14ac:dyDescent="0.2">
      <c r="B63" s="151" t="s">
        <v>108</v>
      </c>
    </row>
    <row r="64" spans="2:6" ht="18" hidden="1" customHeight="1" x14ac:dyDescent="0.2">
      <c r="B64" s="74" t="s">
        <v>109</v>
      </c>
      <c r="C64" s="75" t="e">
        <f>+IF(D6+F20-F49=#REF!,"Verified","Error")</f>
        <v>#REF!</v>
      </c>
    </row>
    <row r="65" spans="2:3" ht="18" hidden="1" customHeight="1" x14ac:dyDescent="0.2">
      <c r="B65" s="74" t="s">
        <v>110</v>
      </c>
      <c r="C65" s="76" t="e">
        <f>+IF(F52+C53-F15-F16-F54=#REF!,"Verified","Error")</f>
        <v>#REF!</v>
      </c>
    </row>
    <row r="66" spans="2:3" ht="18" hidden="1" customHeight="1" x14ac:dyDescent="0.2">
      <c r="B66" s="74" t="s">
        <v>111</v>
      </c>
      <c r="C66" s="76" t="str">
        <f>+IF(F49=SUM(F44:F48),"Verified","Error")</f>
        <v>Verified</v>
      </c>
    </row>
    <row r="67" spans="2:3" ht="18" hidden="1" customHeight="1" x14ac:dyDescent="0.2">
      <c r="B67" s="74" t="s">
        <v>112</v>
      </c>
      <c r="C67" s="76" t="str">
        <f>+IF(SUM(D20:E20)=SUM(F15:F18),"Verified","Error")</f>
        <v>Error</v>
      </c>
    </row>
  </sheetData>
  <mergeCells count="1">
    <mergeCell ref="B2:F2"/>
  </mergeCells>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A87"/>
    <pageSetUpPr fitToPage="1"/>
  </sheetPr>
  <dimension ref="A1:J98"/>
  <sheetViews>
    <sheetView workbookViewId="0">
      <selection activeCell="C2" sqref="C2"/>
    </sheetView>
  </sheetViews>
  <sheetFormatPr defaultRowHeight="12.75" x14ac:dyDescent="0.2"/>
  <cols>
    <col min="1" max="1" width="2.85546875" style="126" customWidth="1"/>
    <col min="2" max="2" width="49.42578125" style="126" customWidth="1"/>
    <col min="3" max="3" width="27.28515625" style="126" customWidth="1"/>
    <col min="4" max="4" width="13.85546875" style="126" customWidth="1"/>
    <col min="5" max="5" width="21.42578125" style="126" customWidth="1"/>
    <col min="6" max="6" width="51.42578125" style="126" customWidth="1"/>
    <col min="7" max="7" width="21.28515625" style="126" customWidth="1"/>
    <col min="8" max="8" width="17.28515625" style="126" customWidth="1"/>
    <col min="9" max="16384" width="9.140625" style="126"/>
  </cols>
  <sheetData>
    <row r="1" spans="1:10" ht="37.5" x14ac:dyDescent="0.2">
      <c r="A1" s="199" t="s">
        <v>261</v>
      </c>
      <c r="B1" s="199"/>
      <c r="C1" s="199"/>
      <c r="D1" s="199"/>
      <c r="E1" s="199"/>
      <c r="F1" s="199"/>
      <c r="G1" s="199"/>
    </row>
    <row r="2" spans="1:10" ht="15.75" x14ac:dyDescent="0.2">
      <c r="B2" s="138" t="s">
        <v>140</v>
      </c>
      <c r="C2" s="155" t="str">
        <f>'Project Costs'!B139</f>
        <v>Primary owner/operator</v>
      </c>
      <c r="D2" s="198" t="s">
        <v>141</v>
      </c>
      <c r="E2" s="198"/>
    </row>
    <row r="3" spans="1:10" ht="15.75" x14ac:dyDescent="0.2">
      <c r="B3" s="138" t="s">
        <v>144</v>
      </c>
      <c r="C3" s="156" t="str">
        <f>'Project Costs'!D1</f>
        <v>Business Name</v>
      </c>
      <c r="D3" s="198" t="s">
        <v>142</v>
      </c>
      <c r="E3" s="198"/>
    </row>
    <row r="4" spans="1:10" ht="15.75" x14ac:dyDescent="0.2">
      <c r="B4" s="138" t="s">
        <v>145</v>
      </c>
      <c r="C4" s="155" t="s">
        <v>273</v>
      </c>
      <c r="D4" s="198" t="s">
        <v>143</v>
      </c>
      <c r="E4" s="198"/>
    </row>
    <row r="5" spans="1:10" ht="15.75" x14ac:dyDescent="0.2">
      <c r="B5" s="138" t="s">
        <v>146</v>
      </c>
      <c r="C5" s="157">
        <v>43146</v>
      </c>
      <c r="D5" s="198" t="s">
        <v>276</v>
      </c>
      <c r="E5" s="198"/>
      <c r="F5" s="133"/>
    </row>
    <row r="6" spans="1:10" ht="15.75" x14ac:dyDescent="0.2">
      <c r="B6" s="138"/>
      <c r="D6" s="138"/>
    </row>
    <row r="7" spans="1:10" ht="13.5" thickBot="1" x14ac:dyDescent="0.25">
      <c r="B7" s="129" t="s">
        <v>147</v>
      </c>
      <c r="C7" s="129"/>
      <c r="F7" s="129" t="s">
        <v>148</v>
      </c>
      <c r="G7" s="129"/>
    </row>
    <row r="8" spans="1:10" ht="13.5" thickTop="1" x14ac:dyDescent="0.2">
      <c r="B8" s="9" t="s">
        <v>149</v>
      </c>
      <c r="C8" s="9" t="s">
        <v>203</v>
      </c>
      <c r="D8" s="9" t="s">
        <v>223</v>
      </c>
      <c r="E8" s="9" t="s">
        <v>224</v>
      </c>
      <c r="F8" s="9" t="s">
        <v>177</v>
      </c>
      <c r="G8" s="9" t="s">
        <v>170</v>
      </c>
      <c r="H8" s="9" t="s">
        <v>167</v>
      </c>
      <c r="I8" s="137"/>
      <c r="J8" s="137"/>
    </row>
    <row r="9" spans="1:10" x14ac:dyDescent="0.2">
      <c r="B9" s="132" t="s">
        <v>311</v>
      </c>
      <c r="C9" s="142"/>
      <c r="E9" s="121"/>
      <c r="F9" s="132" t="s">
        <v>166</v>
      </c>
      <c r="G9" s="152"/>
      <c r="H9" s="152"/>
      <c r="I9" s="121"/>
      <c r="J9" s="121"/>
    </row>
    <row r="10" spans="1:10" x14ac:dyDescent="0.2">
      <c r="B10" s="132" t="s">
        <v>150</v>
      </c>
      <c r="C10" s="121"/>
      <c r="D10" s="140"/>
      <c r="E10" s="121"/>
      <c r="F10" s="132" t="s">
        <v>162</v>
      </c>
      <c r="G10" s="152"/>
      <c r="H10" s="152"/>
      <c r="I10" s="121"/>
      <c r="J10" s="121"/>
    </row>
    <row r="11" spans="1:10" x14ac:dyDescent="0.2">
      <c r="B11" s="132" t="s">
        <v>312</v>
      </c>
      <c r="C11" s="160"/>
      <c r="D11" s="143"/>
      <c r="E11" s="121"/>
      <c r="F11" s="132" t="s">
        <v>163</v>
      </c>
      <c r="G11" s="152"/>
      <c r="H11" s="152"/>
      <c r="I11" s="121"/>
      <c r="J11" s="121"/>
    </row>
    <row r="12" spans="1:10" x14ac:dyDescent="0.2">
      <c r="B12" s="132" t="s">
        <v>151</v>
      </c>
      <c r="C12" s="121"/>
      <c r="D12" s="143"/>
      <c r="E12" s="121"/>
      <c r="F12" s="132" t="s">
        <v>164</v>
      </c>
      <c r="G12" s="152"/>
      <c r="H12" s="152"/>
      <c r="I12" s="121"/>
      <c r="J12" s="121"/>
    </row>
    <row r="13" spans="1:10" x14ac:dyDescent="0.2">
      <c r="B13" s="132" t="s">
        <v>152</v>
      </c>
      <c r="C13" s="121"/>
      <c r="D13" s="143"/>
      <c r="E13" s="121"/>
      <c r="F13" s="132" t="s">
        <v>165</v>
      </c>
      <c r="G13" s="152"/>
      <c r="H13" s="152"/>
      <c r="I13" s="121"/>
      <c r="J13" s="121"/>
    </row>
    <row r="14" spans="1:10" x14ac:dyDescent="0.2">
      <c r="B14" s="132" t="s">
        <v>153</v>
      </c>
      <c r="C14" s="121"/>
      <c r="D14" s="143"/>
      <c r="E14" s="121"/>
      <c r="F14" s="132" t="s">
        <v>168</v>
      </c>
      <c r="G14" s="152"/>
      <c r="H14" s="152"/>
      <c r="I14" s="121"/>
      <c r="J14" s="121"/>
    </row>
    <row r="15" spans="1:10" x14ac:dyDescent="0.2">
      <c r="B15" s="132" t="s">
        <v>154</v>
      </c>
      <c r="C15" s="121"/>
      <c r="D15" s="143"/>
      <c r="E15" s="121"/>
      <c r="F15" s="132" t="s">
        <v>169</v>
      </c>
      <c r="G15" s="152"/>
      <c r="H15" s="152"/>
      <c r="I15" s="121"/>
      <c r="J15" s="121"/>
    </row>
    <row r="16" spans="1:10" x14ac:dyDescent="0.2">
      <c r="B16" s="132" t="s">
        <v>155</v>
      </c>
      <c r="C16" s="121"/>
      <c r="D16" s="143"/>
      <c r="E16" s="121"/>
      <c r="F16" s="132" t="s">
        <v>195</v>
      </c>
      <c r="G16" s="152"/>
      <c r="H16" s="152"/>
      <c r="I16" s="121"/>
      <c r="J16" s="121"/>
    </row>
    <row r="17" spans="2:10" x14ac:dyDescent="0.2">
      <c r="B17" s="132" t="s">
        <v>156</v>
      </c>
      <c r="C17" s="121"/>
      <c r="D17" s="143"/>
      <c r="E17" s="121"/>
      <c r="F17" s="132" t="s">
        <v>275</v>
      </c>
      <c r="G17" s="152"/>
      <c r="H17" s="152"/>
      <c r="I17" s="121"/>
      <c r="J17" s="121"/>
    </row>
    <row r="18" spans="2:10" x14ac:dyDescent="0.2">
      <c r="B18" s="132" t="s">
        <v>157</v>
      </c>
      <c r="C18" s="121"/>
      <c r="D18" s="143"/>
      <c r="E18" s="121"/>
      <c r="F18" s="132"/>
      <c r="G18" s="152"/>
      <c r="H18" s="152"/>
      <c r="I18" s="132"/>
      <c r="J18" s="132"/>
    </row>
    <row r="19" spans="2:10" x14ac:dyDescent="0.2">
      <c r="B19" s="132" t="s">
        <v>37</v>
      </c>
      <c r="C19" s="121"/>
      <c r="E19" s="121">
        <f>SUBTOTAL(109,tblRealEstate20[Annual Value])</f>
        <v>0</v>
      </c>
      <c r="F19" s="132" t="s">
        <v>37</v>
      </c>
      <c r="G19" s="143">
        <f>SUBTOTAL(109,tblRealEstate20[Total Balance/Contract])</f>
        <v>0</v>
      </c>
      <c r="H19" s="143">
        <f>SUBTOTAL(109,tblRealEstate20[Monthly Payment])</f>
        <v>0</v>
      </c>
      <c r="I19" s="143"/>
      <c r="J19" s="143"/>
    </row>
    <row r="20" spans="2:10" ht="13.5" thickBot="1" x14ac:dyDescent="0.25">
      <c r="F20" s="136" t="s">
        <v>277</v>
      </c>
      <c r="G20" s="159">
        <f>tblRealEstate20[[#Totals],[Annual Value]]-tblRealEstate20[[#Totals],[Total Balance/Contract]]</f>
        <v>0</v>
      </c>
    </row>
    <row r="21" spans="2:10" s="149" customFormat="1" ht="39" customHeight="1" thickTop="1" x14ac:dyDescent="0.2">
      <c r="B21" s="148" t="s">
        <v>158</v>
      </c>
      <c r="C21" s="148" t="s">
        <v>159</v>
      </c>
      <c r="D21" s="148" t="s">
        <v>160</v>
      </c>
      <c r="E21" s="148" t="s">
        <v>205</v>
      </c>
      <c r="F21" s="148" t="s">
        <v>161</v>
      </c>
      <c r="G21" s="148" t="s">
        <v>50</v>
      </c>
      <c r="H21" s="148" t="s">
        <v>174</v>
      </c>
      <c r="I21" s="148" t="s">
        <v>175</v>
      </c>
    </row>
    <row r="22" spans="2:10" x14ac:dyDescent="0.2">
      <c r="B22" s="133" t="s">
        <v>210</v>
      </c>
      <c r="C22" s="132"/>
      <c r="D22" s="132"/>
      <c r="E22" s="121"/>
      <c r="F22" s="132" t="s">
        <v>171</v>
      </c>
      <c r="G22" s="144" t="s">
        <v>172</v>
      </c>
      <c r="H22" s="121"/>
      <c r="I22" s="121"/>
    </row>
    <row r="23" spans="2:10" x14ac:dyDescent="0.2">
      <c r="B23" s="132" t="s">
        <v>200</v>
      </c>
      <c r="C23" s="133"/>
      <c r="D23" s="133"/>
      <c r="E23" s="121"/>
      <c r="F23" s="132" t="s">
        <v>162</v>
      </c>
      <c r="G23" s="144" t="s">
        <v>172</v>
      </c>
      <c r="H23" s="121"/>
      <c r="I23" s="121"/>
    </row>
    <row r="24" spans="2:10" x14ac:dyDescent="0.2">
      <c r="B24" s="132" t="s">
        <v>199</v>
      </c>
      <c r="C24" s="133"/>
      <c r="D24" s="133"/>
      <c r="E24" s="121"/>
      <c r="F24" s="132" t="s">
        <v>195</v>
      </c>
      <c r="H24" s="121"/>
      <c r="I24" s="121"/>
    </row>
    <row r="25" spans="2:10" x14ac:dyDescent="0.2">
      <c r="B25" s="132" t="s">
        <v>201</v>
      </c>
      <c r="C25" s="133"/>
      <c r="D25" s="133"/>
      <c r="E25" s="121"/>
      <c r="F25" s="132" t="s">
        <v>198</v>
      </c>
      <c r="H25" s="121"/>
      <c r="I25" s="121"/>
    </row>
    <row r="26" spans="2:10" x14ac:dyDescent="0.2">
      <c r="B26" s="132" t="s">
        <v>202</v>
      </c>
      <c r="C26" s="133"/>
      <c r="D26" s="133"/>
      <c r="E26" s="121"/>
      <c r="F26" s="132" t="s">
        <v>173</v>
      </c>
      <c r="H26" s="121"/>
      <c r="I26" s="121"/>
    </row>
    <row r="27" spans="2:10" x14ac:dyDescent="0.2">
      <c r="B27" s="132" t="s">
        <v>204</v>
      </c>
      <c r="C27" s="133"/>
      <c r="D27" s="133"/>
      <c r="E27" s="121"/>
      <c r="F27" s="132" t="s">
        <v>176</v>
      </c>
      <c r="H27" s="121"/>
      <c r="I27" s="121"/>
    </row>
    <row r="28" spans="2:10" x14ac:dyDescent="0.2">
      <c r="B28" s="133"/>
      <c r="C28" s="136" t="s">
        <v>209</v>
      </c>
      <c r="D28" s="139"/>
      <c r="E28" s="121"/>
      <c r="F28" s="132" t="s">
        <v>178</v>
      </c>
      <c r="H28" s="121"/>
      <c r="I28" s="121"/>
    </row>
    <row r="29" spans="2:10" x14ac:dyDescent="0.2">
      <c r="B29" s="132"/>
      <c r="C29" s="136" t="s">
        <v>206</v>
      </c>
      <c r="D29" s="139"/>
      <c r="E29" s="121"/>
      <c r="F29" s="132" t="s">
        <v>179</v>
      </c>
      <c r="H29" s="121"/>
      <c r="I29" s="121"/>
    </row>
    <row r="30" spans="2:10" x14ac:dyDescent="0.2">
      <c r="B30" s="132"/>
      <c r="C30" s="136" t="s">
        <v>208</v>
      </c>
      <c r="D30" s="139"/>
      <c r="E30" s="121"/>
      <c r="F30" s="132" t="s">
        <v>180</v>
      </c>
      <c r="H30" s="121"/>
      <c r="I30" s="121"/>
    </row>
    <row r="31" spans="2:10" x14ac:dyDescent="0.2">
      <c r="B31" s="133"/>
      <c r="C31" s="136" t="s">
        <v>207</v>
      </c>
      <c r="D31" s="139"/>
      <c r="E31" s="121"/>
      <c r="F31" s="132" t="s">
        <v>181</v>
      </c>
      <c r="H31" s="121"/>
      <c r="I31" s="121"/>
    </row>
    <row r="32" spans="2:10" x14ac:dyDescent="0.2">
      <c r="B32" s="133" t="s">
        <v>211</v>
      </c>
      <c r="C32" s="132"/>
      <c r="D32" s="132"/>
      <c r="E32" s="121"/>
      <c r="F32" s="132" t="s">
        <v>182</v>
      </c>
      <c r="H32" s="121"/>
      <c r="I32" s="121"/>
    </row>
    <row r="33" spans="2:9" x14ac:dyDescent="0.2">
      <c r="B33" s="132" t="s">
        <v>200</v>
      </c>
      <c r="C33" s="133"/>
      <c r="D33" s="133"/>
      <c r="E33" s="121"/>
      <c r="F33" s="132" t="s">
        <v>183</v>
      </c>
      <c r="H33" s="121"/>
      <c r="I33" s="121"/>
    </row>
    <row r="34" spans="2:9" x14ac:dyDescent="0.2">
      <c r="B34" s="132" t="s">
        <v>199</v>
      </c>
      <c r="C34" s="133"/>
      <c r="D34" s="133"/>
      <c r="E34" s="121"/>
      <c r="F34" s="132" t="s">
        <v>193</v>
      </c>
      <c r="H34" s="121"/>
      <c r="I34" s="121"/>
    </row>
    <row r="35" spans="2:9" x14ac:dyDescent="0.2">
      <c r="B35" s="132" t="s">
        <v>201</v>
      </c>
      <c r="C35" s="133"/>
      <c r="D35" s="133"/>
      <c r="E35" s="121"/>
      <c r="F35" s="132" t="s">
        <v>192</v>
      </c>
      <c r="H35" s="121"/>
      <c r="I35" s="121"/>
    </row>
    <row r="36" spans="2:9" x14ac:dyDescent="0.2">
      <c r="B36" s="132" t="s">
        <v>202</v>
      </c>
      <c r="C36" s="133"/>
      <c r="D36" s="133"/>
      <c r="E36" s="121"/>
      <c r="F36" s="132" t="s">
        <v>184</v>
      </c>
      <c r="H36" s="121"/>
      <c r="I36" s="121"/>
    </row>
    <row r="37" spans="2:9" x14ac:dyDescent="0.2">
      <c r="B37" s="132" t="s">
        <v>204</v>
      </c>
      <c r="C37" s="133"/>
      <c r="D37" s="133"/>
      <c r="E37" s="121"/>
      <c r="F37" s="132" t="s">
        <v>185</v>
      </c>
      <c r="H37" s="121"/>
      <c r="I37" s="121"/>
    </row>
    <row r="38" spans="2:9" x14ac:dyDescent="0.2">
      <c r="B38" s="133"/>
      <c r="C38" s="136" t="s">
        <v>209</v>
      </c>
      <c r="D38" s="139"/>
      <c r="E38" s="121"/>
      <c r="F38" s="132" t="s">
        <v>191</v>
      </c>
      <c r="H38" s="121"/>
      <c r="I38" s="121"/>
    </row>
    <row r="39" spans="2:9" x14ac:dyDescent="0.2">
      <c r="B39" s="132"/>
      <c r="C39" s="136" t="s">
        <v>206</v>
      </c>
      <c r="D39" s="139"/>
      <c r="E39" s="121"/>
      <c r="F39" s="132" t="s">
        <v>186</v>
      </c>
      <c r="H39" s="121"/>
      <c r="I39" s="121"/>
    </row>
    <row r="40" spans="2:9" x14ac:dyDescent="0.2">
      <c r="B40" s="132"/>
      <c r="C40" s="136" t="s">
        <v>208</v>
      </c>
      <c r="D40" s="139"/>
      <c r="E40" s="121"/>
      <c r="F40" s="132" t="s">
        <v>187</v>
      </c>
      <c r="H40" s="121"/>
      <c r="I40" s="121"/>
    </row>
    <row r="41" spans="2:9" x14ac:dyDescent="0.2">
      <c r="B41" s="133"/>
      <c r="C41" s="136" t="s">
        <v>207</v>
      </c>
      <c r="D41" s="139"/>
      <c r="E41" s="121"/>
      <c r="F41" s="132" t="s">
        <v>188</v>
      </c>
      <c r="H41" s="121"/>
      <c r="I41" s="121"/>
    </row>
    <row r="42" spans="2:9" x14ac:dyDescent="0.2">
      <c r="B42" s="133" t="s">
        <v>212</v>
      </c>
      <c r="C42" s="132"/>
      <c r="D42" s="132"/>
      <c r="E42" s="121"/>
      <c r="F42" s="132" t="s">
        <v>189</v>
      </c>
      <c r="H42" s="121"/>
      <c r="I42" s="121"/>
    </row>
    <row r="43" spans="2:9" x14ac:dyDescent="0.2">
      <c r="B43" s="132" t="s">
        <v>200</v>
      </c>
      <c r="C43" s="133"/>
      <c r="D43" s="133"/>
      <c r="E43" s="121"/>
      <c r="F43" s="132" t="s">
        <v>190</v>
      </c>
      <c r="H43" s="121"/>
      <c r="I43" s="121"/>
    </row>
    <row r="44" spans="2:9" x14ac:dyDescent="0.2">
      <c r="B44" s="132" t="s">
        <v>199</v>
      </c>
      <c r="C44" s="133"/>
      <c r="D44" s="133"/>
      <c r="E44" s="121"/>
      <c r="F44" s="132" t="s">
        <v>194</v>
      </c>
      <c r="H44" s="121"/>
      <c r="I44" s="121"/>
    </row>
    <row r="45" spans="2:9" x14ac:dyDescent="0.2">
      <c r="B45" s="132" t="s">
        <v>201</v>
      </c>
      <c r="C45" s="133"/>
      <c r="D45" s="133"/>
      <c r="E45" s="121"/>
      <c r="F45" s="132" t="s">
        <v>196</v>
      </c>
      <c r="G45" s="145" t="s">
        <v>197</v>
      </c>
      <c r="H45" s="121"/>
      <c r="I45" s="121"/>
    </row>
    <row r="46" spans="2:9" x14ac:dyDescent="0.2">
      <c r="B46" s="132" t="s">
        <v>202</v>
      </c>
      <c r="C46" s="133"/>
      <c r="D46" s="133"/>
      <c r="E46" s="121"/>
      <c r="F46" s="132" t="s">
        <v>37</v>
      </c>
      <c r="H46" s="121"/>
      <c r="I46" s="121"/>
    </row>
    <row r="47" spans="2:9" x14ac:dyDescent="0.2">
      <c r="B47" s="132" t="s">
        <v>204</v>
      </c>
      <c r="C47" s="133"/>
      <c r="D47" s="133"/>
      <c r="E47" s="121"/>
      <c r="F47" s="141"/>
      <c r="H47" s="141"/>
    </row>
    <row r="48" spans="2:9" x14ac:dyDescent="0.2">
      <c r="B48" s="133"/>
      <c r="C48" s="136" t="s">
        <v>209</v>
      </c>
      <c r="D48" s="139"/>
      <c r="E48" s="121"/>
      <c r="F48" s="130" t="s">
        <v>220</v>
      </c>
      <c r="H48" s="131" t="s">
        <v>52</v>
      </c>
    </row>
    <row r="49" spans="2:8" x14ac:dyDescent="0.2">
      <c r="B49" s="132"/>
      <c r="C49" s="136" t="s">
        <v>206</v>
      </c>
      <c r="D49" s="139"/>
      <c r="E49" s="121"/>
      <c r="F49" s="132" t="s">
        <v>221</v>
      </c>
      <c r="H49" s="121"/>
    </row>
    <row r="50" spans="2:8" x14ac:dyDescent="0.2">
      <c r="B50" s="132"/>
      <c r="C50" s="136" t="s">
        <v>208</v>
      </c>
      <c r="D50" s="139"/>
      <c r="E50" s="121"/>
      <c r="F50" s="132" t="s">
        <v>222</v>
      </c>
      <c r="H50" s="121"/>
    </row>
    <row r="51" spans="2:8" x14ac:dyDescent="0.2">
      <c r="B51" s="133"/>
      <c r="C51" s="136" t="s">
        <v>207</v>
      </c>
      <c r="D51" s="139"/>
      <c r="E51" s="121"/>
      <c r="F51" s="132" t="s">
        <v>222</v>
      </c>
      <c r="H51" s="121"/>
    </row>
    <row r="52" spans="2:8" x14ac:dyDescent="0.2">
      <c r="B52" s="133" t="s">
        <v>213</v>
      </c>
      <c r="C52" s="146" t="s">
        <v>214</v>
      </c>
      <c r="D52" s="132" t="s">
        <v>215</v>
      </c>
      <c r="E52" s="147" t="s">
        <v>216</v>
      </c>
      <c r="F52" s="132" t="s">
        <v>37</v>
      </c>
      <c r="H52" s="121"/>
    </row>
    <row r="53" spans="2:8" x14ac:dyDescent="0.2">
      <c r="B53" s="132" t="s">
        <v>8</v>
      </c>
      <c r="C53" s="132"/>
      <c r="D53" s="132"/>
      <c r="E53" s="121"/>
    </row>
    <row r="54" spans="2:8" x14ac:dyDescent="0.2">
      <c r="B54" s="132" t="s">
        <v>217</v>
      </c>
      <c r="C54" s="132"/>
      <c r="D54" s="132"/>
      <c r="E54" s="121"/>
      <c r="F54" s="130" t="s">
        <v>44</v>
      </c>
      <c r="H54" s="131" t="s">
        <v>52</v>
      </c>
    </row>
    <row r="55" spans="2:8" x14ac:dyDescent="0.2">
      <c r="B55" s="132" t="s">
        <v>218</v>
      </c>
      <c r="C55" s="132"/>
      <c r="D55" s="132"/>
      <c r="E55" s="121"/>
      <c r="F55" s="132" t="s">
        <v>131</v>
      </c>
      <c r="H55" s="121"/>
    </row>
    <row r="56" spans="2:8" x14ac:dyDescent="0.2">
      <c r="B56" s="132" t="s">
        <v>219</v>
      </c>
      <c r="C56" s="133"/>
      <c r="D56" s="133"/>
      <c r="E56" s="121"/>
      <c r="F56" s="132" t="s">
        <v>129</v>
      </c>
      <c r="H56" s="121"/>
    </row>
    <row r="57" spans="2:8" x14ac:dyDescent="0.2">
      <c r="B57" s="133"/>
      <c r="C57" s="133"/>
      <c r="D57" s="133"/>
      <c r="E57" s="121"/>
      <c r="F57" s="132" t="s">
        <v>37</v>
      </c>
      <c r="H57" s="121"/>
    </row>
    <row r="58" spans="2:8" x14ac:dyDescent="0.2">
      <c r="B58" s="133"/>
      <c r="C58" s="133"/>
      <c r="D58" s="133"/>
      <c r="E58" s="121"/>
    </row>
    <row r="75" spans="4:4" x14ac:dyDescent="0.2">
      <c r="D75" s="141"/>
    </row>
    <row r="83" spans="2:4" x14ac:dyDescent="0.2">
      <c r="B83" s="141"/>
      <c r="C83" s="141"/>
      <c r="D83" s="141"/>
    </row>
    <row r="84" spans="2:4" x14ac:dyDescent="0.2">
      <c r="B84" s="130"/>
      <c r="C84" s="131"/>
    </row>
    <row r="85" spans="2:4" x14ac:dyDescent="0.2">
      <c r="B85" s="132"/>
      <c r="C85" s="121"/>
    </row>
    <row r="86" spans="2:4" x14ac:dyDescent="0.2">
      <c r="B86" s="132"/>
      <c r="C86" s="121"/>
    </row>
    <row r="87" spans="2:4" x14ac:dyDescent="0.2">
      <c r="B87" s="132"/>
      <c r="C87" s="121"/>
    </row>
    <row r="88" spans="2:4" x14ac:dyDescent="0.2">
      <c r="B88" s="132"/>
      <c r="C88" s="121"/>
    </row>
    <row r="89" spans="2:4" x14ac:dyDescent="0.2">
      <c r="B89" s="132"/>
      <c r="C89" s="121"/>
    </row>
    <row r="90" spans="2:4" x14ac:dyDescent="0.2">
      <c r="B90" s="141"/>
      <c r="C90" s="141"/>
      <c r="D90" s="141"/>
    </row>
    <row r="91" spans="2:4" x14ac:dyDescent="0.2">
      <c r="B91" s="130"/>
      <c r="C91" s="131"/>
    </row>
    <row r="92" spans="2:4" x14ac:dyDescent="0.2">
      <c r="B92" s="132"/>
      <c r="C92" s="121"/>
    </row>
    <row r="93" spans="2:4" x14ac:dyDescent="0.2">
      <c r="B93" s="132"/>
      <c r="C93" s="121"/>
    </row>
    <row r="94" spans="2:4" x14ac:dyDescent="0.2">
      <c r="B94" s="132"/>
      <c r="C94" s="121"/>
    </row>
    <row r="95" spans="2:4" x14ac:dyDescent="0.2">
      <c r="B95" s="141"/>
      <c r="C95" s="141"/>
      <c r="D95" s="141"/>
    </row>
    <row r="96" spans="2:4" x14ac:dyDescent="0.2">
      <c r="B96" s="122"/>
      <c r="C96" s="124"/>
      <c r="D96" s="123"/>
    </row>
    <row r="97" spans="2:4" x14ac:dyDescent="0.2">
      <c r="B97" s="141"/>
      <c r="C97" s="141"/>
      <c r="D97" s="141"/>
    </row>
    <row r="98" spans="2:4" x14ac:dyDescent="0.2">
      <c r="B98" s="122"/>
      <c r="C98" s="124"/>
      <c r="D98" s="123"/>
    </row>
  </sheetData>
  <mergeCells count="5">
    <mergeCell ref="D2:E2"/>
    <mergeCell ref="D3:E3"/>
    <mergeCell ref="D4:E4"/>
    <mergeCell ref="A1:G1"/>
    <mergeCell ref="D5:E5"/>
  </mergeCells>
  <pageMargins left="0.25" right="0.25" top="0.75" bottom="0.75" header="0.3" footer="0.3"/>
  <pageSetup paperSize="17"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workbookViewId="0">
      <selection activeCell="C25" sqref="C25"/>
    </sheetView>
  </sheetViews>
  <sheetFormatPr defaultRowHeight="12.75" x14ac:dyDescent="0.2"/>
  <cols>
    <col min="1" max="1" width="2.5703125" customWidth="1"/>
    <col min="2" max="2" width="22" customWidth="1"/>
    <col min="3" max="3" width="17" customWidth="1"/>
    <col min="4" max="5" width="16.28515625" customWidth="1"/>
    <col min="6" max="6" width="14.28515625" customWidth="1"/>
    <col min="7" max="7" width="17.5703125" customWidth="1"/>
    <col min="8" max="8" width="18.7109375" customWidth="1"/>
  </cols>
  <sheetData>
    <row r="1" spans="1:7" ht="41.25" customHeight="1" x14ac:dyDescent="0.2">
      <c r="A1" s="8" t="s">
        <v>132</v>
      </c>
      <c r="E1" s="3"/>
    </row>
    <row r="2" spans="1:7" ht="21" customHeight="1" x14ac:dyDescent="0.2">
      <c r="A2" s="201" t="s">
        <v>53</v>
      </c>
      <c r="B2" s="201"/>
      <c r="C2" s="201"/>
      <c r="D2" s="201"/>
      <c r="E2" s="201"/>
      <c r="F2" s="201"/>
    </row>
    <row r="3" spans="1:7" ht="36.75" customHeight="1" x14ac:dyDescent="0.2">
      <c r="B3" s="9" t="s">
        <v>134</v>
      </c>
      <c r="C3" s="9" t="s">
        <v>137</v>
      </c>
      <c r="D3" s="81" t="s">
        <v>244</v>
      </c>
      <c r="E3" s="81" t="s">
        <v>139</v>
      </c>
      <c r="F3" s="80" t="s">
        <v>138</v>
      </c>
      <c r="G3" s="80" t="s">
        <v>245</v>
      </c>
    </row>
    <row r="4" spans="1:7" ht="21" customHeight="1" x14ac:dyDescent="0.2">
      <c r="B4" s="2" t="s">
        <v>133</v>
      </c>
      <c r="C4" s="79">
        <f>SUM(C5:C9)</f>
        <v>0</v>
      </c>
      <c r="D4" s="4"/>
      <c r="E4" s="79"/>
      <c r="F4" s="4"/>
    </row>
    <row r="5" spans="1:7" ht="21" customHeight="1" x14ac:dyDescent="0.2">
      <c r="B5" s="87" t="s">
        <v>242</v>
      </c>
      <c r="C5" s="79">
        <v>0</v>
      </c>
      <c r="D5" s="4">
        <v>0</v>
      </c>
      <c r="E5" s="79">
        <v>0</v>
      </c>
      <c r="F5" s="4">
        <v>0</v>
      </c>
      <c r="G5">
        <f>SUM(G6:G10)</f>
        <v>0</v>
      </c>
    </row>
    <row r="6" spans="1:7" ht="21" customHeight="1" x14ac:dyDescent="0.2">
      <c r="B6" s="91" t="s">
        <v>243</v>
      </c>
      <c r="C6" s="79">
        <v>0</v>
      </c>
      <c r="D6" s="4">
        <v>0</v>
      </c>
      <c r="E6" s="79">
        <v>0</v>
      </c>
      <c r="F6" s="4">
        <v>0</v>
      </c>
      <c r="G6">
        <f>SUM(G7:G11)</f>
        <v>0</v>
      </c>
    </row>
    <row r="7" spans="1:7" ht="21" customHeight="1" x14ac:dyDescent="0.2">
      <c r="B7" s="87" t="s">
        <v>243</v>
      </c>
      <c r="C7" s="79">
        <v>0</v>
      </c>
      <c r="D7" s="4">
        <v>0</v>
      </c>
      <c r="E7" s="79">
        <v>0</v>
      </c>
      <c r="F7" s="4">
        <v>0</v>
      </c>
      <c r="G7">
        <f>SUM(G8:G12)</f>
        <v>0</v>
      </c>
    </row>
    <row r="8" spans="1:7" ht="21" customHeight="1" x14ac:dyDescent="0.2">
      <c r="B8" s="91" t="s">
        <v>243</v>
      </c>
      <c r="C8" s="79">
        <v>0</v>
      </c>
      <c r="D8" s="4">
        <v>0</v>
      </c>
      <c r="E8" s="79">
        <v>0</v>
      </c>
      <c r="F8" s="4">
        <v>0</v>
      </c>
      <c r="G8">
        <f>SUM(G9:G13)</f>
        <v>0</v>
      </c>
    </row>
    <row r="9" spans="1:7" ht="21" customHeight="1" x14ac:dyDescent="0.2">
      <c r="B9" s="92" t="s">
        <v>243</v>
      </c>
      <c r="C9" s="97">
        <v>0</v>
      </c>
      <c r="D9" s="106">
        <v>0</v>
      </c>
      <c r="E9" s="97">
        <v>0</v>
      </c>
      <c r="F9" s="106">
        <v>0</v>
      </c>
      <c r="G9" s="107">
        <f>SUM(G10:G14)</f>
        <v>0</v>
      </c>
    </row>
    <row r="10" spans="1:7" ht="21" customHeight="1" x14ac:dyDescent="0.2">
      <c r="B10" s="2" t="s">
        <v>135</v>
      </c>
      <c r="C10" s="79">
        <v>0</v>
      </c>
      <c r="D10" s="4">
        <v>0</v>
      </c>
      <c r="E10" s="79">
        <v>0</v>
      </c>
      <c r="F10" s="4">
        <v>0</v>
      </c>
      <c r="G10">
        <v>0</v>
      </c>
    </row>
    <row r="11" spans="1:7" ht="21" customHeight="1" x14ac:dyDescent="0.2">
      <c r="B11" s="111" t="s">
        <v>136</v>
      </c>
      <c r="C11" s="112">
        <v>0</v>
      </c>
      <c r="D11" s="113">
        <v>0</v>
      </c>
      <c r="E11" s="112">
        <v>0</v>
      </c>
      <c r="F11" s="113">
        <v>0</v>
      </c>
      <c r="G11" s="104">
        <v>0</v>
      </c>
    </row>
    <row r="12" spans="1:7" ht="21" customHeight="1" x14ac:dyDescent="0.2">
      <c r="B12" s="2" t="s">
        <v>37</v>
      </c>
      <c r="C12" s="79">
        <f>C11+C10+C4</f>
        <v>0</v>
      </c>
      <c r="D12" s="4">
        <f>SUBTOTAL(109,tblRealEstate54[[ HOURLY WAGE RANGE]])</f>
        <v>0</v>
      </c>
      <c r="E12" s="79">
        <f>SUBTOTAL(109,tblRealEstate54[AVERAGE '# HOURS WORKED PER WEEK?])</f>
        <v>0</v>
      </c>
      <c r="F12" s="4">
        <f>SUBTOTAL(109,tblRealEstate54[ANNUAL SALARY])</f>
        <v>0</v>
      </c>
      <c r="G12" s="79">
        <f>G11+G10+G4</f>
        <v>0</v>
      </c>
    </row>
    <row r="13" spans="1:7" ht="21" customHeight="1" x14ac:dyDescent="0.2">
      <c r="B13" s="200"/>
      <c r="C13" s="200"/>
      <c r="D13" s="200"/>
      <c r="E13" s="82"/>
    </row>
    <row r="14" spans="1:7" s="108" customFormat="1" ht="43.5" customHeight="1" x14ac:dyDescent="0.2">
      <c r="B14" s="81" t="s">
        <v>247</v>
      </c>
      <c r="C14" s="81" t="s">
        <v>137</v>
      </c>
      <c r="D14" s="81" t="s">
        <v>246</v>
      </c>
      <c r="E14" s="81" t="s">
        <v>139</v>
      </c>
      <c r="F14" s="81" t="s">
        <v>138</v>
      </c>
      <c r="G14" s="81" t="s">
        <v>245</v>
      </c>
    </row>
    <row r="15" spans="1:7" ht="21" customHeight="1" x14ac:dyDescent="0.2">
      <c r="B15" s="84" t="s">
        <v>133</v>
      </c>
      <c r="C15" s="109">
        <v>0</v>
      </c>
      <c r="D15" s="110">
        <v>0</v>
      </c>
      <c r="E15" s="109">
        <v>0</v>
      </c>
      <c r="F15" s="110">
        <v>0</v>
      </c>
      <c r="G15" s="85">
        <f>tblImprovements55[[#This Row],[ANNUAL SALARY]]*tblImprovements55[[#This Row],[NUMBER OF JOBS]]</f>
        <v>0</v>
      </c>
    </row>
    <row r="16" spans="1:7" ht="21" customHeight="1" x14ac:dyDescent="0.2">
      <c r="B16" s="87" t="s">
        <v>242</v>
      </c>
      <c r="C16" s="79">
        <v>0</v>
      </c>
      <c r="D16" s="4">
        <v>0</v>
      </c>
      <c r="E16" s="79">
        <v>0</v>
      </c>
      <c r="F16" s="4">
        <v>0</v>
      </c>
      <c r="G16">
        <f>tblImprovements55[[#This Row],[ANNUAL SALARY]]*tblImprovements55[[#This Row],[NUMBER OF JOBS]]</f>
        <v>0</v>
      </c>
    </row>
    <row r="17" spans="1:8" ht="21" customHeight="1" x14ac:dyDescent="0.2">
      <c r="B17" s="91" t="s">
        <v>243</v>
      </c>
      <c r="C17" s="79">
        <v>0</v>
      </c>
      <c r="D17" s="4">
        <v>0</v>
      </c>
      <c r="E17" s="79">
        <v>0</v>
      </c>
      <c r="F17" s="4">
        <v>0</v>
      </c>
      <c r="G17">
        <f>tblImprovements55[[#This Row],[ANNUAL SALARY]]*tblImprovements55[[#This Row],[NUMBER OF JOBS]]</f>
        <v>0</v>
      </c>
    </row>
    <row r="18" spans="1:8" ht="21" customHeight="1" x14ac:dyDescent="0.2">
      <c r="B18" s="87" t="s">
        <v>243</v>
      </c>
      <c r="C18" s="79">
        <v>0</v>
      </c>
      <c r="D18" s="4">
        <v>0</v>
      </c>
      <c r="E18" s="79">
        <v>0</v>
      </c>
      <c r="F18" s="4">
        <v>0</v>
      </c>
      <c r="G18">
        <f>tblImprovements55[[#This Row],[ANNUAL SALARY]]*tblImprovements55[[#This Row],[NUMBER OF JOBS]]</f>
        <v>0</v>
      </c>
    </row>
    <row r="19" spans="1:8" ht="21" customHeight="1" x14ac:dyDescent="0.2">
      <c r="B19" s="91" t="s">
        <v>243</v>
      </c>
      <c r="C19" s="79">
        <v>0</v>
      </c>
      <c r="D19" s="4">
        <v>0</v>
      </c>
      <c r="E19" s="79">
        <v>0</v>
      </c>
      <c r="F19" s="4">
        <v>0</v>
      </c>
      <c r="G19">
        <f>tblImprovements55[[#This Row],[ANNUAL SALARY]]*tblImprovements55[[#This Row],[NUMBER OF JOBS]]</f>
        <v>0</v>
      </c>
    </row>
    <row r="20" spans="1:8" ht="21" customHeight="1" x14ac:dyDescent="0.2">
      <c r="B20" s="87" t="s">
        <v>243</v>
      </c>
      <c r="C20" s="114">
        <v>0</v>
      </c>
      <c r="D20" s="115">
        <v>0</v>
      </c>
      <c r="E20" s="114">
        <v>0</v>
      </c>
      <c r="F20" s="115">
        <v>0</v>
      </c>
      <c r="G20">
        <f>tblImprovements55[[#This Row],[ANNUAL SALARY]]*tblImprovements55[[#This Row],[NUMBER OF JOBS]]</f>
        <v>0</v>
      </c>
    </row>
    <row r="21" spans="1:8" ht="21" customHeight="1" x14ac:dyDescent="0.2">
      <c r="B21" s="111" t="s">
        <v>135</v>
      </c>
      <c r="C21" s="112">
        <v>0</v>
      </c>
      <c r="D21" s="113">
        <v>0</v>
      </c>
      <c r="E21" s="112">
        <v>0</v>
      </c>
      <c r="F21" s="113">
        <v>0</v>
      </c>
      <c r="G21" s="104">
        <f>tblImprovements55[[#This Row],[ANNUAL SALARY]]*tblImprovements55[[#This Row],[NUMBER OF JOBS]]</f>
        <v>0</v>
      </c>
    </row>
    <row r="22" spans="1:8" ht="21" customHeight="1" x14ac:dyDescent="0.2">
      <c r="B22" s="111" t="s">
        <v>136</v>
      </c>
      <c r="C22" s="112">
        <v>0</v>
      </c>
      <c r="D22" s="113">
        <v>0</v>
      </c>
      <c r="E22" s="112">
        <v>0</v>
      </c>
      <c r="F22" s="113">
        <v>0</v>
      </c>
      <c r="G22" s="104">
        <f>tblImprovements55[[#This Row],[ANNUAL SALARY]]*tblImprovements55[[#This Row],[NUMBER OF JOBS]]</f>
        <v>0</v>
      </c>
    </row>
    <row r="23" spans="1:8" ht="21" customHeight="1" x14ac:dyDescent="0.2">
      <c r="B23" s="2" t="s">
        <v>37</v>
      </c>
      <c r="C23" s="79">
        <f>SUBTOTAL(109,tblImprovements55[NUMBER OF JOBS])</f>
        <v>0</v>
      </c>
      <c r="D23" s="4">
        <f>SUBTOTAL(109,tblImprovements55[HOURLY WAGE RANGE])</f>
        <v>0</v>
      </c>
      <c r="E23" s="79">
        <f>SUBTOTAL(109,tblImprovements55[HOURLY WAGE RANGE])</f>
        <v>0</v>
      </c>
      <c r="F23" s="4">
        <f>SUBTOTAL(109,tblImprovements55[AVERAGE '# HOURS WORKED PER WEEK?])</f>
        <v>0</v>
      </c>
    </row>
    <row r="24" spans="1:8" ht="21" customHeight="1" x14ac:dyDescent="0.2">
      <c r="B24" s="200"/>
      <c r="C24" s="200"/>
      <c r="D24" s="200"/>
      <c r="E24" s="82"/>
    </row>
    <row r="25" spans="1:8" ht="43.5" customHeight="1" x14ac:dyDescent="0.2">
      <c r="A25" s="8" t="s">
        <v>228</v>
      </c>
      <c r="B25" s="9"/>
      <c r="D25" s="10"/>
      <c r="E25" s="10"/>
    </row>
    <row r="26" spans="1:8" ht="21" customHeight="1" x14ac:dyDescent="0.2">
      <c r="B26" s="84" t="s">
        <v>248</v>
      </c>
      <c r="C26" s="82" t="s">
        <v>229</v>
      </c>
      <c r="D26" s="82" t="s">
        <v>230</v>
      </c>
      <c r="E26" s="83" t="s">
        <v>231</v>
      </c>
      <c r="F26" s="83" t="s">
        <v>232</v>
      </c>
      <c r="G26" s="82" t="s">
        <v>233</v>
      </c>
      <c r="H26" s="82" t="s">
        <v>250</v>
      </c>
    </row>
    <row r="27" spans="1:8" ht="21" customHeight="1" x14ac:dyDescent="0.2">
      <c r="B27" s="118" t="s">
        <v>62</v>
      </c>
      <c r="C27" s="103">
        <f t="shared" ref="C27:C33" si="0">SUM(C28:C32)</f>
        <v>0</v>
      </c>
      <c r="D27" s="103">
        <f>D28+D34+D35</f>
        <v>0</v>
      </c>
      <c r="E27" s="103">
        <f>E28+E34+E35</f>
        <v>0</v>
      </c>
      <c r="F27" s="103">
        <f>F28+F34+F35</f>
        <v>0</v>
      </c>
      <c r="G27" s="103">
        <f>G28+G34+G35</f>
        <v>0</v>
      </c>
    </row>
    <row r="28" spans="1:8" ht="21" customHeight="1" x14ac:dyDescent="0.2">
      <c r="B28" s="101" t="str">
        <f>B4</f>
        <v>Full Time</v>
      </c>
      <c r="C28" s="88">
        <f t="shared" si="0"/>
        <v>0</v>
      </c>
      <c r="D28" s="86"/>
      <c r="E28" s="86"/>
      <c r="F28" s="86"/>
      <c r="G28" s="86"/>
    </row>
    <row r="29" spans="1:8" ht="21" customHeight="1" x14ac:dyDescent="0.2">
      <c r="B29" s="87" t="str">
        <f>B16</f>
        <v>Job title</v>
      </c>
      <c r="C29" s="88">
        <f t="shared" si="0"/>
        <v>0</v>
      </c>
      <c r="D29" s="89"/>
      <c r="E29" s="89"/>
      <c r="F29" s="90"/>
      <c r="G29" s="90"/>
    </row>
    <row r="30" spans="1:8" ht="21" customHeight="1" x14ac:dyDescent="0.2">
      <c r="B30" s="87" t="str">
        <f>B17</f>
        <v>Job Title</v>
      </c>
      <c r="C30" s="88">
        <f t="shared" si="0"/>
        <v>0</v>
      </c>
      <c r="D30" s="89"/>
      <c r="E30" s="89"/>
      <c r="F30" s="90"/>
      <c r="G30" s="90"/>
    </row>
    <row r="31" spans="1:8" ht="21" customHeight="1" x14ac:dyDescent="0.2">
      <c r="B31" s="87" t="str">
        <f>B18</f>
        <v>Job Title</v>
      </c>
      <c r="C31" s="88">
        <f t="shared" si="0"/>
        <v>0</v>
      </c>
      <c r="D31" s="89"/>
      <c r="E31" s="89"/>
      <c r="F31" s="90"/>
      <c r="G31" s="90"/>
    </row>
    <row r="32" spans="1:8" ht="21" customHeight="1" x14ac:dyDescent="0.2">
      <c r="B32" s="87" t="str">
        <f>B19</f>
        <v>Job Title</v>
      </c>
      <c r="C32" s="88">
        <f t="shared" si="0"/>
        <v>0</v>
      </c>
      <c r="D32" s="89"/>
      <c r="E32" s="89"/>
      <c r="F32" s="90"/>
      <c r="G32" s="90"/>
    </row>
    <row r="33" spans="2:8" ht="21" customHeight="1" x14ac:dyDescent="0.2">
      <c r="B33" s="87" t="str">
        <f>B20</f>
        <v>Job Title</v>
      </c>
      <c r="C33" s="88">
        <f t="shared" si="0"/>
        <v>0</v>
      </c>
      <c r="D33" s="116"/>
      <c r="E33" s="94"/>
      <c r="F33" s="95"/>
      <c r="G33" s="95"/>
    </row>
    <row r="34" spans="2:8" ht="21" customHeight="1" x14ac:dyDescent="0.2">
      <c r="B34" s="103" t="str">
        <f>B10</f>
        <v>Part Time</v>
      </c>
      <c r="C34" s="103"/>
      <c r="D34" s="105"/>
      <c r="E34" s="89"/>
      <c r="F34" s="90"/>
      <c r="G34" s="90"/>
    </row>
    <row r="35" spans="2:8" ht="21" customHeight="1" x14ac:dyDescent="0.2">
      <c r="B35" s="102" t="str">
        <f>B11</f>
        <v>Temporary</v>
      </c>
      <c r="C35" s="102"/>
      <c r="D35" s="85"/>
      <c r="E35" s="117"/>
      <c r="F35" s="86"/>
      <c r="G35" s="86"/>
    </row>
    <row r="36" spans="2:8" ht="42.75" customHeight="1" x14ac:dyDescent="0.2">
      <c r="B36" s="119" t="s">
        <v>249</v>
      </c>
      <c r="C36" s="82" t="s">
        <v>229</v>
      </c>
      <c r="D36" s="82" t="s">
        <v>230</v>
      </c>
      <c r="E36" s="83" t="s">
        <v>231</v>
      </c>
      <c r="F36" s="83" t="s">
        <v>232</v>
      </c>
      <c r="G36" s="82" t="s">
        <v>233</v>
      </c>
      <c r="H36" s="120" t="s">
        <v>250</v>
      </c>
    </row>
    <row r="37" spans="2:8" ht="21" customHeight="1" x14ac:dyDescent="0.2">
      <c r="B37" s="118" t="s">
        <v>62</v>
      </c>
      <c r="C37" s="103"/>
      <c r="D37" s="103"/>
      <c r="E37" s="103"/>
      <c r="F37" s="103"/>
      <c r="G37" s="103"/>
    </row>
    <row r="38" spans="2:8" ht="21" customHeight="1" x14ac:dyDescent="0.2">
      <c r="B38" s="101" t="s">
        <v>133</v>
      </c>
      <c r="C38" s="88"/>
      <c r="D38" s="88"/>
      <c r="E38" s="88"/>
      <c r="F38" s="88"/>
      <c r="G38" s="88"/>
    </row>
    <row r="39" spans="2:8" ht="21" customHeight="1" x14ac:dyDescent="0.2">
      <c r="B39" s="87" t="s">
        <v>234</v>
      </c>
      <c r="D39" s="79"/>
      <c r="E39" s="79"/>
      <c r="F39" s="88"/>
      <c r="G39" s="88"/>
    </row>
    <row r="40" spans="2:8" ht="21" customHeight="1" x14ac:dyDescent="0.2">
      <c r="B40" s="91" t="s">
        <v>235</v>
      </c>
      <c r="C40" s="88"/>
      <c r="D40" s="79"/>
      <c r="E40" s="79"/>
      <c r="F40" s="88"/>
      <c r="G40" s="88"/>
    </row>
    <row r="41" spans="2:8" ht="21" customHeight="1" x14ac:dyDescent="0.2">
      <c r="B41" s="87" t="s">
        <v>236</v>
      </c>
      <c r="C41" s="88"/>
      <c r="D41" s="79"/>
      <c r="E41" s="79"/>
      <c r="F41" s="88"/>
      <c r="G41" s="88"/>
    </row>
    <row r="42" spans="2:8" ht="21" customHeight="1" x14ac:dyDescent="0.2">
      <c r="B42" s="91" t="s">
        <v>237</v>
      </c>
      <c r="C42" s="88"/>
      <c r="D42" s="79"/>
      <c r="E42" s="79"/>
      <c r="F42" s="88"/>
      <c r="G42" s="88"/>
    </row>
    <row r="43" spans="2:8" ht="21" customHeight="1" x14ac:dyDescent="0.2">
      <c r="B43" s="87" t="s">
        <v>238</v>
      </c>
      <c r="D43" s="79"/>
      <c r="E43" s="79"/>
      <c r="F43" s="88"/>
      <c r="G43" s="88"/>
    </row>
    <row r="44" spans="2:8" ht="21" customHeight="1" x14ac:dyDescent="0.2">
      <c r="B44" s="96" t="s">
        <v>239</v>
      </c>
      <c r="C44" s="93"/>
      <c r="D44" s="97"/>
      <c r="E44" s="97"/>
      <c r="F44" s="93"/>
      <c r="G44" s="93"/>
    </row>
    <row r="45" spans="2:8" ht="21" customHeight="1" x14ac:dyDescent="0.2">
      <c r="B45" s="2" t="s">
        <v>240</v>
      </c>
      <c r="C45" s="98">
        <f>MEDIAN(F4:F11)</f>
        <v>0</v>
      </c>
      <c r="D45" s="99">
        <f>(C45*0.02)+C45</f>
        <v>0</v>
      </c>
      <c r="E45" s="99">
        <f t="shared" ref="E45:G46" si="1">(D45*0.02)+D45</f>
        <v>0</v>
      </c>
      <c r="F45" s="99">
        <f t="shared" si="1"/>
        <v>0</v>
      </c>
      <c r="G45" s="100">
        <f>(F45*0.02)+F45</f>
        <v>0</v>
      </c>
    </row>
    <row r="46" spans="2:8" ht="21" customHeight="1" x14ac:dyDescent="0.2">
      <c r="B46" s="2" t="s">
        <v>241</v>
      </c>
      <c r="C46" s="98" t="e">
        <f>tblRealEstate54[[#Totals],[MEDIAN INCOME]]/tblRealEstate54[[#Totals],[NUMBER OF JOBS]]</f>
        <v>#DIV/0!</v>
      </c>
      <c r="D46" s="99" t="e">
        <f>(C46*0.02)+C46</f>
        <v>#DIV/0!</v>
      </c>
      <c r="E46" s="99" t="e">
        <f t="shared" si="1"/>
        <v>#DIV/0!</v>
      </c>
      <c r="F46" s="99" t="e">
        <f t="shared" si="1"/>
        <v>#DIV/0!</v>
      </c>
      <c r="G46" s="99" t="e">
        <f t="shared" si="1"/>
        <v>#DIV/0!</v>
      </c>
    </row>
    <row r="47" spans="2:8" ht="21" customHeight="1" x14ac:dyDescent="0.2">
      <c r="B47" s="2"/>
      <c r="D47" s="4"/>
      <c r="E47" s="4"/>
    </row>
    <row r="48" spans="2:8" ht="21" customHeight="1" x14ac:dyDescent="0.2">
      <c r="B48" s="2"/>
      <c r="D48" s="4"/>
      <c r="E48" s="4"/>
    </row>
    <row r="49" spans="2:5" ht="21" customHeight="1" x14ac:dyDescent="0.2">
      <c r="B49" s="2"/>
      <c r="D49" s="4"/>
      <c r="E49" s="4"/>
    </row>
    <row r="50" spans="2:5" ht="21" customHeight="1" x14ac:dyDescent="0.2">
      <c r="B50" s="2"/>
      <c r="D50" s="4"/>
      <c r="E50" s="4"/>
    </row>
    <row r="51" spans="2:5" ht="21" customHeight="1" x14ac:dyDescent="0.2">
      <c r="B51" s="2"/>
      <c r="D51" s="4"/>
      <c r="E51" s="4"/>
    </row>
    <row r="52" spans="2:5" ht="21" customHeight="1" x14ac:dyDescent="0.2">
      <c r="B52" s="2"/>
      <c r="D52" s="4"/>
      <c r="E52" s="4"/>
    </row>
    <row r="53" spans="2:5" ht="21" customHeight="1" x14ac:dyDescent="0.2">
      <c r="B53" s="200"/>
      <c r="C53" s="200"/>
      <c r="D53" s="200"/>
      <c r="E53" s="13"/>
    </row>
    <row r="54" spans="2:5" ht="21" customHeight="1" x14ac:dyDescent="0.2">
      <c r="B54" s="9"/>
      <c r="D54" s="10"/>
      <c r="E54" s="10"/>
    </row>
    <row r="55" spans="2:5" ht="21" customHeight="1" x14ac:dyDescent="0.2">
      <c r="B55" s="2"/>
      <c r="D55" s="4"/>
      <c r="E55" s="4"/>
    </row>
    <row r="56" spans="2:5" ht="21" customHeight="1" x14ac:dyDescent="0.2">
      <c r="B56" s="2"/>
      <c r="D56" s="4"/>
      <c r="E56" s="4"/>
    </row>
    <row r="57" spans="2:5" ht="21" customHeight="1" x14ac:dyDescent="0.2">
      <c r="B57" s="2"/>
      <c r="D57" s="4"/>
      <c r="E57" s="4"/>
    </row>
    <row r="58" spans="2:5" ht="21" customHeight="1" x14ac:dyDescent="0.2">
      <c r="B58" s="2"/>
      <c r="D58" s="4"/>
      <c r="E58" s="4"/>
    </row>
    <row r="59" spans="2:5" ht="21" customHeight="1" x14ac:dyDescent="0.2">
      <c r="B59" s="2"/>
      <c r="D59" s="4"/>
      <c r="E59" s="4"/>
    </row>
    <row r="60" spans="2:5" ht="21" customHeight="1" x14ac:dyDescent="0.2">
      <c r="B60" s="200"/>
      <c r="C60" s="200"/>
      <c r="D60" s="200"/>
      <c r="E60" s="13"/>
    </row>
    <row r="61" spans="2:5" ht="21" customHeight="1" x14ac:dyDescent="0.2">
      <c r="B61" s="9"/>
      <c r="D61" s="10"/>
      <c r="E61" s="10"/>
    </row>
    <row r="62" spans="2:5" ht="21" customHeight="1" x14ac:dyDescent="0.2">
      <c r="B62" s="2"/>
      <c r="D62" s="4"/>
      <c r="E62" s="4"/>
    </row>
    <row r="63" spans="2:5" ht="21" customHeight="1" x14ac:dyDescent="0.2">
      <c r="B63" s="2"/>
      <c r="D63" s="4"/>
      <c r="E63" s="4"/>
    </row>
    <row r="64" spans="2:5" ht="21" customHeight="1" x14ac:dyDescent="0.2">
      <c r="B64" s="2"/>
      <c r="D64" s="4"/>
      <c r="E64" s="4"/>
    </row>
    <row r="65" spans="2:5" ht="21" customHeight="1" x14ac:dyDescent="0.2">
      <c r="B65" s="200"/>
      <c r="C65" s="200"/>
      <c r="D65" s="200"/>
      <c r="E65" s="13"/>
    </row>
    <row r="66" spans="2:5" ht="21" customHeight="1" x14ac:dyDescent="0.2">
      <c r="B66" s="5"/>
      <c r="C66" s="6"/>
      <c r="D66" s="7"/>
      <c r="E66" s="7"/>
    </row>
    <row r="67" spans="2:5" ht="21" customHeight="1" x14ac:dyDescent="0.2">
      <c r="B67" s="200"/>
      <c r="C67" s="200"/>
      <c r="D67" s="200"/>
      <c r="E67" s="13"/>
    </row>
    <row r="68" spans="2:5" ht="21" customHeight="1" x14ac:dyDescent="0.2">
      <c r="B68" s="5"/>
      <c r="C68" s="6"/>
      <c r="D68" s="7"/>
      <c r="E68" s="7"/>
    </row>
    <row r="69" spans="2:5" ht="21" customHeight="1" x14ac:dyDescent="0.2">
      <c r="B69" s="200"/>
      <c r="C69" s="200"/>
      <c r="D69" s="200"/>
      <c r="E69" s="13"/>
    </row>
    <row r="79" spans="2:5" ht="21" customHeight="1" x14ac:dyDescent="0.2">
      <c r="B79" s="1"/>
    </row>
    <row r="80" spans="2:5" ht="21" customHeight="1" x14ac:dyDescent="0.2">
      <c r="B80" s="9"/>
      <c r="D80" s="10"/>
      <c r="E80" s="10"/>
    </row>
    <row r="81" spans="2:5" ht="21" customHeight="1" x14ac:dyDescent="0.2">
      <c r="B81" s="2"/>
      <c r="D81" s="4"/>
      <c r="E81" s="4"/>
    </row>
    <row r="82" spans="2:5" ht="21" customHeight="1" x14ac:dyDescent="0.2">
      <c r="B82" s="2"/>
      <c r="D82" s="4"/>
      <c r="E82" s="4"/>
    </row>
    <row r="83" spans="2:5" ht="21" customHeight="1" x14ac:dyDescent="0.2">
      <c r="B83" s="2"/>
      <c r="D83" s="4"/>
      <c r="E83" s="4"/>
    </row>
    <row r="84" spans="2:5" ht="21" customHeight="1" x14ac:dyDescent="0.2">
      <c r="B84" s="2"/>
      <c r="D84" s="4"/>
      <c r="E84" s="4"/>
    </row>
    <row r="85" spans="2:5" ht="21" customHeight="1" x14ac:dyDescent="0.2">
      <c r="B85" s="2"/>
      <c r="D85" s="4"/>
      <c r="E85" s="4"/>
    </row>
    <row r="86" spans="2:5" ht="21" customHeight="1" x14ac:dyDescent="0.2">
      <c r="B86" s="200"/>
      <c r="C86" s="200"/>
      <c r="D86" s="200"/>
      <c r="E86" s="13"/>
    </row>
    <row r="87" spans="2:5" ht="21" customHeight="1" x14ac:dyDescent="0.2">
      <c r="B87" s="9"/>
      <c r="D87" s="10"/>
      <c r="E87" s="10"/>
    </row>
    <row r="88" spans="2:5" ht="21" customHeight="1" x14ac:dyDescent="0.2">
      <c r="B88" s="2"/>
      <c r="D88" s="4"/>
      <c r="E88" s="4"/>
    </row>
    <row r="89" spans="2:5" ht="21" customHeight="1" x14ac:dyDescent="0.2">
      <c r="B89" s="2"/>
      <c r="D89" s="4"/>
      <c r="E89" s="4"/>
    </row>
    <row r="90" spans="2:5" ht="21" customHeight="1" x14ac:dyDescent="0.2">
      <c r="B90" s="2"/>
      <c r="D90" s="4"/>
      <c r="E90" s="4"/>
    </row>
    <row r="91" spans="2:5" ht="21" customHeight="1" x14ac:dyDescent="0.2">
      <c r="B91" s="2"/>
      <c r="D91" s="4"/>
      <c r="E91" s="4"/>
    </row>
    <row r="92" spans="2:5" ht="21" customHeight="1" x14ac:dyDescent="0.2">
      <c r="B92" s="2"/>
      <c r="D92" s="4"/>
      <c r="E92" s="4"/>
    </row>
    <row r="93" spans="2:5" ht="21" customHeight="1" x14ac:dyDescent="0.2">
      <c r="B93" s="200"/>
      <c r="C93" s="200"/>
      <c r="D93" s="200"/>
      <c r="E93" s="13"/>
    </row>
    <row r="94" spans="2:5" ht="21" customHeight="1" x14ac:dyDescent="0.2">
      <c r="B94" s="9"/>
      <c r="D94" s="10"/>
      <c r="E94" s="10"/>
    </row>
    <row r="95" spans="2:5" ht="21" customHeight="1" x14ac:dyDescent="0.2">
      <c r="B95" s="2"/>
      <c r="D95" s="4"/>
      <c r="E95" s="4"/>
    </row>
    <row r="96" spans="2:5" ht="21" customHeight="1" x14ac:dyDescent="0.2">
      <c r="B96" s="2"/>
      <c r="D96" s="4"/>
      <c r="E96" s="4"/>
    </row>
    <row r="97" spans="2:5" ht="21" customHeight="1" x14ac:dyDescent="0.2">
      <c r="B97" s="2"/>
      <c r="D97" s="4"/>
      <c r="E97" s="4"/>
    </row>
    <row r="98" spans="2:5" ht="21" customHeight="1" x14ac:dyDescent="0.2">
      <c r="B98" s="2"/>
      <c r="D98" s="4"/>
      <c r="E98" s="4"/>
    </row>
    <row r="99" spans="2:5" ht="21" customHeight="1" x14ac:dyDescent="0.2">
      <c r="B99" s="200"/>
      <c r="C99" s="200"/>
      <c r="D99" s="200"/>
      <c r="E99" s="13"/>
    </row>
    <row r="100" spans="2:5" ht="21" customHeight="1" x14ac:dyDescent="0.2"/>
    <row r="103" spans="2:5" ht="21" customHeight="1" x14ac:dyDescent="0.2">
      <c r="B103" s="1"/>
    </row>
    <row r="104" spans="2:5" ht="21" customHeight="1" x14ac:dyDescent="0.2">
      <c r="B104" s="9"/>
      <c r="D104" s="10"/>
      <c r="E104" s="10"/>
    </row>
    <row r="105" spans="2:5" ht="21" customHeight="1" x14ac:dyDescent="0.2">
      <c r="B105" s="2"/>
      <c r="D105" s="4"/>
      <c r="E105" s="4"/>
    </row>
    <row r="106" spans="2:5" ht="21" customHeight="1" x14ac:dyDescent="0.2">
      <c r="B106" s="2"/>
      <c r="D106" s="4"/>
      <c r="E106" s="4"/>
    </row>
    <row r="107" spans="2:5" ht="21" customHeight="1" x14ac:dyDescent="0.2">
      <c r="B107" s="2"/>
      <c r="D107" s="4"/>
      <c r="E107" s="4"/>
    </row>
    <row r="108" spans="2:5" ht="21" customHeight="1" x14ac:dyDescent="0.2">
      <c r="B108" s="2"/>
      <c r="D108" s="4"/>
      <c r="E108" s="4"/>
    </row>
    <row r="109" spans="2:5" ht="21" customHeight="1" x14ac:dyDescent="0.2">
      <c r="B109" s="200"/>
      <c r="C109" s="200"/>
      <c r="D109" s="200"/>
      <c r="E109" s="13"/>
    </row>
    <row r="110" spans="2:5" ht="21" customHeight="1" x14ac:dyDescent="0.2">
      <c r="B110" s="9"/>
      <c r="D110" s="10"/>
      <c r="E110" s="10"/>
    </row>
    <row r="111" spans="2:5" ht="21" customHeight="1" x14ac:dyDescent="0.2">
      <c r="B111" s="2"/>
      <c r="D111" s="4"/>
      <c r="E111" s="4"/>
    </row>
    <row r="112" spans="2:5" ht="21" customHeight="1" x14ac:dyDescent="0.2">
      <c r="B112" s="2"/>
      <c r="D112" s="4"/>
      <c r="E112" s="4"/>
    </row>
    <row r="113" spans="2:5" ht="21" customHeight="1" x14ac:dyDescent="0.2">
      <c r="B113" s="2"/>
      <c r="D113" s="4"/>
      <c r="E113" s="4"/>
    </row>
    <row r="114" spans="2:5" ht="21" customHeight="1" x14ac:dyDescent="0.2">
      <c r="B114" s="2"/>
      <c r="D114" s="4"/>
      <c r="E114" s="4"/>
    </row>
    <row r="115" spans="2:5" ht="21" customHeight="1" x14ac:dyDescent="0.2">
      <c r="B115" s="2"/>
      <c r="D115" s="4"/>
      <c r="E115" s="4"/>
    </row>
    <row r="116" spans="2:5" ht="21" customHeight="1" x14ac:dyDescent="0.2">
      <c r="B116" s="2"/>
      <c r="D116" s="4"/>
      <c r="E116" s="4"/>
    </row>
    <row r="117" spans="2:5" ht="21" customHeight="1" x14ac:dyDescent="0.2">
      <c r="B117" s="2"/>
      <c r="D117" s="4"/>
      <c r="E117" s="4"/>
    </row>
    <row r="118" spans="2:5" ht="21" customHeight="1" x14ac:dyDescent="0.2">
      <c r="B118" s="2"/>
      <c r="D118" s="4"/>
      <c r="E118" s="4"/>
    </row>
    <row r="119" spans="2:5" ht="21" customHeight="1" x14ac:dyDescent="0.2">
      <c r="B119" s="2"/>
      <c r="D119" s="4"/>
      <c r="E119" s="4"/>
    </row>
    <row r="120" spans="2:5" ht="21" customHeight="1" x14ac:dyDescent="0.2">
      <c r="B120" s="2"/>
      <c r="D120" s="4"/>
      <c r="E120" s="4"/>
    </row>
    <row r="121" spans="2:5" ht="21" customHeight="1" x14ac:dyDescent="0.2">
      <c r="B121" s="200"/>
      <c r="C121" s="200"/>
      <c r="D121" s="200"/>
      <c r="E121" s="13"/>
    </row>
    <row r="122" spans="2:5" ht="21" customHeight="1" x14ac:dyDescent="0.2">
      <c r="B122" s="1"/>
    </row>
    <row r="123" spans="2:5" ht="21" customHeight="1" x14ac:dyDescent="0.2">
      <c r="B123" s="9"/>
      <c r="C123" s="12"/>
      <c r="D123" s="10"/>
      <c r="E123" s="10"/>
    </row>
    <row r="124" spans="2:5" ht="21" customHeight="1" x14ac:dyDescent="0.2">
      <c r="B124" s="2"/>
      <c r="D124" s="4"/>
      <c r="E124" s="4"/>
    </row>
    <row r="125" spans="2:5" ht="21" customHeight="1" x14ac:dyDescent="0.2">
      <c r="B125" s="2"/>
      <c r="D125" s="4"/>
      <c r="E125" s="4"/>
    </row>
    <row r="126" spans="2:5" ht="21" customHeight="1" x14ac:dyDescent="0.2">
      <c r="B126" s="2"/>
      <c r="D126" s="4"/>
      <c r="E126" s="4"/>
    </row>
    <row r="127" spans="2:5" ht="21" customHeight="1" x14ac:dyDescent="0.2">
      <c r="B127" s="2"/>
      <c r="D127" s="4"/>
      <c r="E127" s="4"/>
    </row>
    <row r="128" spans="2:5" ht="21" customHeight="1" x14ac:dyDescent="0.2">
      <c r="B128" s="2"/>
      <c r="D128" s="4"/>
      <c r="E128" s="4"/>
    </row>
    <row r="129" spans="2:5" ht="21" customHeight="1" x14ac:dyDescent="0.2">
      <c r="B129" s="200"/>
      <c r="C129" s="200"/>
      <c r="D129" s="200"/>
      <c r="E129" s="13"/>
    </row>
    <row r="130" spans="2:5" ht="21" customHeight="1" x14ac:dyDescent="0.2">
      <c r="B130" s="9"/>
      <c r="D130" s="11"/>
      <c r="E130" s="11"/>
    </row>
    <row r="131" spans="2:5" ht="21" customHeight="1" x14ac:dyDescent="0.2">
      <c r="B131" s="2"/>
    </row>
    <row r="132" spans="2:5" ht="21" customHeight="1" x14ac:dyDescent="0.2">
      <c r="B132" s="2"/>
    </row>
    <row r="133" spans="2:5" ht="21" customHeight="1" x14ac:dyDescent="0.2">
      <c r="B133" s="2"/>
    </row>
    <row r="134" spans="2:5" ht="21" customHeight="1" x14ac:dyDescent="0.2">
      <c r="B134" s="200"/>
      <c r="C134" s="200"/>
      <c r="D134" s="200"/>
      <c r="E134" s="13"/>
    </row>
    <row r="135" spans="2:5" ht="21" customHeight="1" x14ac:dyDescent="0.2">
      <c r="B135" s="9"/>
      <c r="D135" s="11"/>
      <c r="E135" s="11"/>
    </row>
    <row r="136" spans="2:5" ht="21" customHeight="1" x14ac:dyDescent="0.2">
      <c r="B136" s="2"/>
    </row>
    <row r="137" spans="2:5" ht="21" customHeight="1" x14ac:dyDescent="0.2">
      <c r="B137" s="2"/>
    </row>
    <row r="138" spans="2:5" ht="21" customHeight="1" x14ac:dyDescent="0.2">
      <c r="B138" s="2"/>
    </row>
    <row r="139" spans="2:5" ht="21" customHeight="1" x14ac:dyDescent="0.2"/>
  </sheetData>
  <mergeCells count="15">
    <mergeCell ref="A2:F2"/>
    <mergeCell ref="B65:D65"/>
    <mergeCell ref="B67:D67"/>
    <mergeCell ref="B69:D69"/>
    <mergeCell ref="B86:D86"/>
    <mergeCell ref="B13:D13"/>
    <mergeCell ref="B24:D24"/>
    <mergeCell ref="B53:D53"/>
    <mergeCell ref="B60:D60"/>
    <mergeCell ref="B109:D109"/>
    <mergeCell ref="B121:D121"/>
    <mergeCell ref="B129:D129"/>
    <mergeCell ref="B134:D134"/>
    <mergeCell ref="B93:D93"/>
    <mergeCell ref="B99:D99"/>
  </mergeCells>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5DF99A1-162F-448E-B333-4E258C0D86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Project Costs</vt:lpstr>
      <vt:lpstr>Previous Year Actuals</vt:lpstr>
      <vt:lpstr>Business Projections</vt:lpstr>
      <vt:lpstr>Previous Owner Financials</vt:lpstr>
      <vt:lpstr>Personal Financial Statement</vt:lpstr>
      <vt:lpstr>Job and Wage Estimates</vt:lpstr>
      <vt:lpstr>'Project Costs'!Print_Area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 up expenses</dc:title>
  <dc:creator>Trisha Purdon</dc:creator>
  <cp:keywords/>
  <cp:lastModifiedBy>Trisha Purdon</cp:lastModifiedBy>
  <cp:lastPrinted>2018-03-30T13:42:25Z</cp:lastPrinted>
  <dcterms:created xsi:type="dcterms:W3CDTF">2016-06-27T17:28:30Z</dcterms:created>
  <dcterms:modified xsi:type="dcterms:W3CDTF">2018-04-09T17:57:52Z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TC028023669991</vt:lpwstr>
  </property>
</Properties>
</file>