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codeName="ThisWorkbook"/>
  <mc:AlternateContent xmlns:mc="http://schemas.openxmlformats.org/markup-compatibility/2006">
    <mc:Choice Requires="x15">
      <x15ac:absPath xmlns:x15ac="http://schemas.microsoft.com/office/spreadsheetml/2010/11/ac" url="/Users/lisakuehn/Desktop/"/>
    </mc:Choice>
  </mc:AlternateContent>
  <xr:revisionPtr revIDLastSave="0" documentId="13_ncr:1_{3B105A0F-7000-FB40-B5E6-AC3B16C4E075}" xr6:coauthVersionLast="45" xr6:coauthVersionMax="45" xr10:uidLastSave="{00000000-0000-0000-0000-000000000000}"/>
  <bookViews>
    <workbookView xWindow="0" yWindow="460" windowWidth="38400" windowHeight="20140" xr2:uid="{00000000-000D-0000-FFFF-FFFF00000000}"/>
  </bookViews>
  <sheets>
    <sheet name="Project Costs" sheetId="1" r:id="rId1"/>
    <sheet name="Existing Businesses Financials" sheetId="4" r:id="rId2"/>
    <sheet name="Monthly Cashflow Projection" sheetId="2" r:id="rId3"/>
    <sheet name="Previous Owner Financials" sheetId="6" state="hidden" r:id="rId4"/>
    <sheet name="Personal Financial Statement" sheetId="5" r:id="rId5"/>
    <sheet name="5 Year Projections" sheetId="7" r:id="rId6"/>
    <sheet name="Job and Wage Estimates" sheetId="3" state="hidden" r:id="rId7"/>
  </sheets>
  <externalReferences>
    <externalReference r:id="rId8"/>
    <externalReference r:id="rId9"/>
    <externalReference r:id="rId10"/>
    <externalReference r:id="rId11"/>
  </externalReferences>
  <definedNames>
    <definedName name="ActualNumberOfPayments">IFERROR(IF(LoanIsGood,IF(PaymentsPerYear=1,1,MATCH(0.01,End_Bal,-1)+1)),"")</definedName>
    <definedName name="Beg_Bal">#REF!</definedName>
    <definedName name="End_Bal">[1]!PaymentSchedule[ENDING BALANCE]</definedName>
    <definedName name="Extra_Pay">#REF!</definedName>
    <definedName name="ExtraPayments">#REF!</definedName>
    <definedName name="Header_Row">ROW('[2]Payment Schedule'!$13:$13)</definedName>
    <definedName name="Int">#REF!</definedName>
    <definedName name="Interest_Rate">'[2]Payment Schedule'!$E$10</definedName>
    <definedName name="InterestRate">#REF!</definedName>
    <definedName name="Interval">#REF!</definedName>
    <definedName name="Last_Row">IF(Values_Entered,Header_Row+Number_of_Payments,Header_Row)</definedName>
    <definedName name="Loan_Amount">'[2]Payment Schedule'!$E$7</definedName>
    <definedName name="Loan_Start">'[2]Payment Schedule'!$E$5</definedName>
    <definedName name="Loan_Years">'[2]Payment Schedule'!$E$8</definedName>
    <definedName name="LoanAmount">#REF!</definedName>
    <definedName name="LoanIsGood">(#REF!*#REF!*#REF!*#REF!)&gt;0</definedName>
    <definedName name="LoanPeriod">#REF!</definedName>
    <definedName name="LoanStartDate">#REF!</definedName>
    <definedName name="Number_of_Payments">IF(scheduled_no_payments=1,1,MATCH(0.01,End_Bal,-1)+1)</definedName>
    <definedName name="Pay_Num">#REF!</definedName>
    <definedName name="Payment_Frequency">[2]!LoanLookup[FREQUENCY]</definedName>
    <definedName name="PaymentComparison">'[3]Payment Comparison'!$B$4:$E$11</definedName>
    <definedName name="PaymentsPerYear">#REF!</definedName>
    <definedName name="Princ">#REF!</definedName>
    <definedName name="_xlnm.Print_Area" localSheetId="4">'Personal Financial Statement'!$A$1:$I$46</definedName>
    <definedName name="_xlnm.Print_Area" localSheetId="0">'Project Costs'!$A$1:$D$145</definedName>
    <definedName name="S1Interest">#REF!</definedName>
    <definedName name="S1LoanPeriod">#REF!</definedName>
    <definedName name="S1PaymentFrequency">#REF!</definedName>
    <definedName name="S1ScheduledPayment">#REF!</definedName>
    <definedName name="S1TotalInterest">#REF!</definedName>
    <definedName name="S1TotalPayments">#REF!</definedName>
    <definedName name="S2Interest">#REF!</definedName>
    <definedName name="S2LoanPeriod">#REF!</definedName>
    <definedName name="S2PaymentFrequency">#REF!</definedName>
    <definedName name="S2ScheduledPayment">#REF!</definedName>
    <definedName name="S2TotalInterest">#REF!</definedName>
    <definedName name="S2TotalPayments">#REF!</definedName>
    <definedName name="S3Interest">#REF!</definedName>
    <definedName name="S3LoanPeriod">#REF!</definedName>
    <definedName name="S3PaymentFrequency">#REF!</definedName>
    <definedName name="S3ScheduledPayment">#REF!</definedName>
    <definedName name="S3TotalInterest">#REF!</definedName>
    <definedName name="S3TotalPayments">#REF!</definedName>
    <definedName name="Scenario">#REF!</definedName>
    <definedName name="Sched_Pay">#REF!</definedName>
    <definedName name="Scheduled_Extra_Payments">#REF!</definedName>
    <definedName name="Scheduled_Monthly_Payment">#REF!</definedName>
    <definedName name="scheduled_no_payments">'[2]Payment Schedule'!$I$6</definedName>
    <definedName name="ScheduledNumberOfPayments">#REF!</definedName>
    <definedName name="ScheduledPayment">#REF!</definedName>
    <definedName name="Total_Pay">#REF!</definedName>
    <definedName name="TotalEarlyPayments">SUM([1]!PaymentSchedule[EXTRA PAYMENT])</definedName>
    <definedName name="TotalInterest">SUM([1]!PaymentSchedule[INTEREST])</definedName>
    <definedName name="Values_Entered">IF(Loan_Amount*Interest_Rate*Loan_Years*Loan_Start&gt;0,1,0)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7" l="1"/>
  <c r="B42" i="7"/>
  <c r="B41" i="7"/>
  <c r="B40" i="7"/>
  <c r="H39" i="7"/>
  <c r="B39" i="7"/>
  <c r="H38" i="7"/>
  <c r="H37" i="7"/>
  <c r="H36" i="7"/>
  <c r="H35" i="7"/>
  <c r="H34" i="7"/>
  <c r="H33" i="7"/>
  <c r="H32" i="7"/>
  <c r="G31" i="7"/>
  <c r="F31" i="7"/>
  <c r="E31" i="7"/>
  <c r="D31" i="7"/>
  <c r="H31" i="7" s="1"/>
  <c r="C31" i="7"/>
  <c r="H13" i="7"/>
  <c r="C30" i="7"/>
  <c r="C8" i="7"/>
  <c r="C10" i="7" s="1"/>
  <c r="C11" i="7" l="1"/>
  <c r="H23" i="7"/>
  <c r="C41" i="7"/>
  <c r="H20" i="7"/>
  <c r="H18" i="7"/>
  <c r="H29" i="7"/>
  <c r="H7" i="7"/>
  <c r="H22" i="7"/>
  <c r="H9" i="7"/>
  <c r="H27" i="7"/>
  <c r="H16" i="7" l="1"/>
  <c r="D8" i="7"/>
  <c r="E8" i="7"/>
  <c r="H17" i="7"/>
  <c r="H19" i="7"/>
  <c r="H25" i="7"/>
  <c r="H26" i="7"/>
  <c r="H24" i="7"/>
  <c r="H21" i="7"/>
  <c r="H14" i="7" l="1"/>
  <c r="E10" i="7"/>
  <c r="E11" i="7" s="1"/>
  <c r="E30" i="7"/>
  <c r="F8" i="7"/>
  <c r="D10" i="7"/>
  <c r="D11" i="7" l="1"/>
  <c r="H15" i="7"/>
  <c r="F10" i="7"/>
  <c r="F11" i="7" s="1"/>
  <c r="F30" i="7"/>
  <c r="D30" i="7"/>
  <c r="G8" i="7"/>
  <c r="H6" i="7"/>
  <c r="G10" i="7" l="1"/>
  <c r="G11" i="7" s="1"/>
  <c r="G30" i="7"/>
  <c r="G41" i="7" s="1"/>
  <c r="H8" i="7"/>
  <c r="E41" i="7"/>
  <c r="D41" i="7"/>
  <c r="F41" i="7"/>
  <c r="H10" i="7" l="1"/>
  <c r="H11" i="7" s="1"/>
  <c r="H28" i="7"/>
  <c r="H30" i="7" s="1"/>
  <c r="H41" i="7" s="1"/>
  <c r="C45" i="3" l="1"/>
  <c r="D45" i="3" s="1"/>
  <c r="E45" i="3" s="1"/>
  <c r="F45" i="3" s="1"/>
  <c r="G45" i="3" s="1"/>
  <c r="B35" i="3"/>
  <c r="B34" i="3"/>
  <c r="C33" i="3"/>
  <c r="B33" i="3"/>
  <c r="C32" i="3"/>
  <c r="C31" i="3" s="1"/>
  <c r="C30" i="3" s="1"/>
  <c r="C29" i="3" s="1"/>
  <c r="C28" i="3" s="1"/>
  <c r="C27" i="3" s="1"/>
  <c r="B32" i="3"/>
  <c r="B31" i="3"/>
  <c r="B30" i="3"/>
  <c r="B29" i="3"/>
  <c r="B28" i="3"/>
  <c r="G27" i="3"/>
  <c r="F27" i="3"/>
  <c r="E27" i="3"/>
  <c r="D27" i="3"/>
  <c r="F23" i="3"/>
  <c r="E23" i="3"/>
  <c r="D23" i="3"/>
  <c r="C23" i="3"/>
  <c r="G22" i="3"/>
  <c r="G21" i="3"/>
  <c r="G20" i="3"/>
  <c r="G19" i="3"/>
  <c r="G18" i="3"/>
  <c r="G17" i="3"/>
  <c r="G16" i="3"/>
  <c r="G15" i="3"/>
  <c r="G12" i="3"/>
  <c r="F12" i="3"/>
  <c r="E12" i="3"/>
  <c r="D12" i="3"/>
  <c r="G9" i="3"/>
  <c r="G8" i="3"/>
  <c r="G7" i="3" s="1"/>
  <c r="G6" i="3" s="1"/>
  <c r="G5" i="3" s="1"/>
  <c r="C4" i="3"/>
  <c r="C12" i="3" s="1"/>
  <c r="E19" i="5"/>
  <c r="G20" i="5" s="1"/>
  <c r="G19" i="5"/>
  <c r="H19" i="5"/>
  <c r="F60" i="6"/>
  <c r="C59" i="6"/>
  <c r="C58" i="6"/>
  <c r="F57" i="6"/>
  <c r="C56" i="6"/>
  <c r="F55" i="6"/>
  <c r="F49" i="6"/>
  <c r="F48" i="6"/>
  <c r="F47" i="6"/>
  <c r="F46" i="6"/>
  <c r="F45" i="6"/>
  <c r="F44" i="6"/>
  <c r="E43" i="6"/>
  <c r="E50" i="6" s="1"/>
  <c r="F42" i="6"/>
  <c r="F41" i="6"/>
  <c r="F40" i="6"/>
  <c r="F39" i="6"/>
  <c r="F38" i="6"/>
  <c r="F37" i="6"/>
  <c r="F36" i="6"/>
  <c r="F35" i="6"/>
  <c r="F34" i="6"/>
  <c r="F33" i="6"/>
  <c r="F32" i="6"/>
  <c r="F31" i="6"/>
  <c r="D31" i="6"/>
  <c r="F30" i="6"/>
  <c r="F29" i="6"/>
  <c r="D28" i="6"/>
  <c r="F28" i="6" s="1"/>
  <c r="F27" i="6"/>
  <c r="F26" i="6"/>
  <c r="F25" i="6"/>
  <c r="F24" i="6"/>
  <c r="E20" i="6"/>
  <c r="D20" i="6"/>
  <c r="F19" i="6"/>
  <c r="F18" i="6"/>
  <c r="C18" i="6"/>
  <c r="F17" i="6"/>
  <c r="F16" i="6"/>
  <c r="F15" i="6"/>
  <c r="C65" i="6" s="1"/>
  <c r="C15" i="6"/>
  <c r="F14" i="6"/>
  <c r="C14" i="6"/>
  <c r="E12" i="6"/>
  <c r="E22" i="6" s="1"/>
  <c r="D12" i="6"/>
  <c r="D22" i="6" s="1"/>
  <c r="F11" i="6"/>
  <c r="F10" i="6"/>
  <c r="F9" i="6"/>
  <c r="C9" i="6"/>
  <c r="F8" i="6"/>
  <c r="C8" i="6"/>
  <c r="F7" i="6"/>
  <c r="C7" i="6"/>
  <c r="B4" i="6"/>
  <c r="B3" i="6"/>
  <c r="P8" i="2"/>
  <c r="P9" i="2"/>
  <c r="P10" i="2"/>
  <c r="P11" i="2"/>
  <c r="P41" i="2"/>
  <c r="P46" i="2"/>
  <c r="P42" i="2"/>
  <c r="P43" i="2"/>
  <c r="P44" i="2"/>
  <c r="P45" i="2"/>
  <c r="P14" i="2"/>
  <c r="P15" i="2"/>
  <c r="P16" i="2"/>
  <c r="P56" i="2"/>
  <c r="C55" i="2"/>
  <c r="C54" i="2"/>
  <c r="P53" i="2"/>
  <c r="C52" i="2"/>
  <c r="P51" i="2"/>
  <c r="P39" i="2"/>
  <c r="P38" i="2"/>
  <c r="P37" i="2"/>
  <c r="P36" i="2"/>
  <c r="P35" i="2"/>
  <c r="P34" i="2"/>
  <c r="P33" i="2"/>
  <c r="P32" i="2"/>
  <c r="P31" i="2"/>
  <c r="P30" i="2"/>
  <c r="P29" i="2"/>
  <c r="P28" i="2"/>
  <c r="P27" i="2"/>
  <c r="P26" i="2"/>
  <c r="P25" i="2"/>
  <c r="P24" i="2"/>
  <c r="P23" i="2"/>
  <c r="P22" i="2"/>
  <c r="P21" i="2"/>
  <c r="C15" i="2"/>
  <c r="C13" i="2"/>
  <c r="C12" i="2"/>
  <c r="C11" i="2"/>
  <c r="C9" i="2"/>
  <c r="C8" i="2"/>
  <c r="C6" i="2"/>
  <c r="B2" i="2"/>
  <c r="C56" i="2"/>
  <c r="C57" i="6"/>
  <c r="C51" i="2"/>
  <c r="P42" i="4"/>
  <c r="P41" i="4"/>
  <c r="C48" i="6" s="1"/>
  <c r="P40" i="4"/>
  <c r="C47" i="6" s="1"/>
  <c r="P39" i="4"/>
  <c r="C46" i="6" s="1"/>
  <c r="P38" i="4"/>
  <c r="C42" i="2" s="1"/>
  <c r="P37" i="4"/>
  <c r="C44" i="6" s="1"/>
  <c r="O36" i="4"/>
  <c r="O43" i="4" s="1"/>
  <c r="N36" i="4"/>
  <c r="N43" i="4" s="1"/>
  <c r="M36" i="4"/>
  <c r="M43" i="4" s="1"/>
  <c r="L36" i="4"/>
  <c r="L43" i="4" s="1"/>
  <c r="K36" i="4"/>
  <c r="K43" i="4" s="1"/>
  <c r="J36" i="4"/>
  <c r="J43" i="4" s="1"/>
  <c r="I36" i="4"/>
  <c r="I43" i="4" s="1"/>
  <c r="H36" i="4"/>
  <c r="H43" i="4" s="1"/>
  <c r="G36" i="4"/>
  <c r="G43" i="4" s="1"/>
  <c r="F36" i="4"/>
  <c r="F43" i="4" s="1"/>
  <c r="E36" i="4"/>
  <c r="E43" i="4" s="1"/>
  <c r="D36" i="4"/>
  <c r="D43" i="4" s="1"/>
  <c r="C36" i="4"/>
  <c r="C43" i="4" s="1"/>
  <c r="P35" i="4"/>
  <c r="C39" i="2" s="1"/>
  <c r="P34" i="4"/>
  <c r="C41" i="6" s="1"/>
  <c r="P33" i="4"/>
  <c r="C40" i="6" s="1"/>
  <c r="P32" i="4"/>
  <c r="C36" i="2" s="1"/>
  <c r="P31" i="4"/>
  <c r="C35" i="2" s="1"/>
  <c r="P30" i="4"/>
  <c r="C34" i="2" s="1"/>
  <c r="P29" i="4"/>
  <c r="C36" i="6" s="1"/>
  <c r="P28" i="4"/>
  <c r="C32" i="2" s="1"/>
  <c r="P27" i="4"/>
  <c r="C31" i="2" s="1"/>
  <c r="P26" i="4"/>
  <c r="C33" i="6" s="1"/>
  <c r="P25" i="4"/>
  <c r="C32" i="6" s="1"/>
  <c r="P24" i="4"/>
  <c r="C28" i="2" s="1"/>
  <c r="P23" i="4"/>
  <c r="C27" i="2" s="1"/>
  <c r="P22" i="4"/>
  <c r="C29" i="6" s="1"/>
  <c r="P21" i="4"/>
  <c r="C28" i="6" s="1"/>
  <c r="P20" i="4"/>
  <c r="C24" i="2" s="1"/>
  <c r="P19" i="4"/>
  <c r="C23" i="2" s="1"/>
  <c r="P18" i="4"/>
  <c r="C25" i="6" s="1"/>
  <c r="P17" i="4"/>
  <c r="C24" i="6" s="1"/>
  <c r="O13" i="4"/>
  <c r="N13" i="4"/>
  <c r="M13" i="4"/>
  <c r="L13" i="4"/>
  <c r="K13" i="4"/>
  <c r="J13" i="4"/>
  <c r="I13" i="4"/>
  <c r="H13" i="4"/>
  <c r="G13" i="4"/>
  <c r="F13" i="4"/>
  <c r="E13" i="4"/>
  <c r="D13" i="4"/>
  <c r="C13" i="4"/>
  <c r="C15" i="4" s="1"/>
  <c r="C45" i="4" s="1"/>
  <c r="D7" i="4" s="1"/>
  <c r="B3" i="4"/>
  <c r="D135" i="1"/>
  <c r="D24" i="1"/>
  <c r="D119" i="1" s="1"/>
  <c r="D16" i="1"/>
  <c r="D118" i="1" s="1"/>
  <c r="D44" i="1"/>
  <c r="D70" i="1" s="1"/>
  <c r="D35" i="1"/>
  <c r="D120" i="1" s="1"/>
  <c r="D123" i="1"/>
  <c r="D64" i="1"/>
  <c r="D124" i="1" s="1"/>
  <c r="D125" i="1"/>
  <c r="D126" i="1"/>
  <c r="D85" i="1"/>
  <c r="D112" i="1" s="1"/>
  <c r="D92" i="1"/>
  <c r="D113" i="1" s="1"/>
  <c r="D104" i="1"/>
  <c r="D105" i="1" s="1"/>
  <c r="D114" i="1" s="1"/>
  <c r="D115" i="1" s="1"/>
  <c r="H59" i="1"/>
  <c r="G59" i="1"/>
  <c r="F59" i="1"/>
  <c r="E59" i="1"/>
  <c r="H52" i="1"/>
  <c r="G52" i="1"/>
  <c r="F52" i="1"/>
  <c r="E52" i="1"/>
  <c r="D52" i="1"/>
  <c r="H44" i="1"/>
  <c r="G44" i="1"/>
  <c r="F44" i="1"/>
  <c r="E44" i="1"/>
  <c r="H35" i="1"/>
  <c r="G35" i="1"/>
  <c r="F35" i="1"/>
  <c r="E35" i="1"/>
  <c r="H24" i="1"/>
  <c r="G24" i="1"/>
  <c r="F24" i="1"/>
  <c r="E24" i="1"/>
  <c r="H16" i="1"/>
  <c r="G16" i="1"/>
  <c r="F16" i="1"/>
  <c r="E16" i="1"/>
  <c r="D121" i="1" l="1"/>
  <c r="D127" i="1" s="1"/>
  <c r="C33" i="2"/>
  <c r="C60" i="6"/>
  <c r="C21" i="2"/>
  <c r="C41" i="2"/>
  <c r="C66" i="6"/>
  <c r="F20" i="6"/>
  <c r="C64" i="6" s="1"/>
  <c r="C67" i="6"/>
  <c r="E52" i="6"/>
  <c r="C17" i="2"/>
  <c r="C19" i="2" s="1"/>
  <c r="C29" i="2"/>
  <c r="C20" i="6"/>
  <c r="C22" i="6" s="1"/>
  <c r="C30" i="6"/>
  <c r="C62" i="2"/>
  <c r="C37" i="6"/>
  <c r="C46" i="3"/>
  <c r="D46" i="3" s="1"/>
  <c r="E46" i="3" s="1"/>
  <c r="F46" i="3" s="1"/>
  <c r="G46" i="3" s="1"/>
  <c r="C37" i="2"/>
  <c r="D15" i="4"/>
  <c r="D45" i="4" s="1"/>
  <c r="E7" i="4" s="1"/>
  <c r="E15" i="4" s="1"/>
  <c r="E45" i="4" s="1"/>
  <c r="F7" i="4" s="1"/>
  <c r="F15" i="4" s="1"/>
  <c r="F45" i="4" s="1"/>
  <c r="G7" i="4" s="1"/>
  <c r="G15" i="4" s="1"/>
  <c r="G45" i="4" s="1"/>
  <c r="H7" i="4" s="1"/>
  <c r="H15" i="4" s="1"/>
  <c r="H45" i="4" s="1"/>
  <c r="I7" i="4" s="1"/>
  <c r="I15" i="4" s="1"/>
  <c r="I45" i="4" s="1"/>
  <c r="J7" i="4" s="1"/>
  <c r="J15" i="4" s="1"/>
  <c r="J45" i="4" s="1"/>
  <c r="K7" i="4" s="1"/>
  <c r="K15" i="4" s="1"/>
  <c r="K45" i="4" s="1"/>
  <c r="L7" i="4" s="1"/>
  <c r="L15" i="4" s="1"/>
  <c r="L45" i="4" s="1"/>
  <c r="M7" i="4" s="1"/>
  <c r="M15" i="4" s="1"/>
  <c r="M45" i="4" s="1"/>
  <c r="N7" i="4" s="1"/>
  <c r="N15" i="4" s="1"/>
  <c r="N45" i="4" s="1"/>
  <c r="O7" i="4" s="1"/>
  <c r="O15" i="4" s="1"/>
  <c r="O45" i="4" s="1"/>
  <c r="C25" i="2"/>
  <c r="C26" i="6"/>
  <c r="P12" i="2"/>
  <c r="C63" i="2"/>
  <c r="P17" i="2"/>
  <c r="C60" i="2" s="1"/>
  <c r="P43" i="4"/>
  <c r="C55" i="6"/>
  <c r="C43" i="2"/>
  <c r="C53" i="2"/>
  <c r="F12" i="6"/>
  <c r="F22" i="6" s="1"/>
  <c r="C27" i="6"/>
  <c r="C34" i="6"/>
  <c r="C38" i="6"/>
  <c r="C42" i="6"/>
  <c r="C45" i="6"/>
  <c r="C22" i="2"/>
  <c r="C26" i="2"/>
  <c r="C30" i="2"/>
  <c r="C38" i="2"/>
  <c r="C44" i="2"/>
  <c r="C31" i="6"/>
  <c r="C45" i="2"/>
  <c r="C35" i="6"/>
  <c r="C39" i="6"/>
  <c r="D43" i="6"/>
  <c r="D50" i="6" s="1"/>
  <c r="D52" i="6" s="1"/>
  <c r="C43" i="6" l="1"/>
  <c r="C50" i="6" s="1"/>
  <c r="C40" i="2"/>
  <c r="C47" i="2" s="1"/>
  <c r="P19" i="2"/>
  <c r="F50" i="6"/>
  <c r="C52" i="6"/>
  <c r="P47" i="2" l="1"/>
  <c r="P48" i="2" s="1"/>
  <c r="C61" i="2" s="1"/>
  <c r="C48" i="2"/>
</calcChain>
</file>

<file path=xl/sharedStrings.xml><?xml version="1.0" encoding="utf-8"?>
<sst xmlns="http://schemas.openxmlformats.org/spreadsheetml/2006/main" count="596" uniqueCount="363">
  <si>
    <t>SOURCES OF CAPITAL</t>
  </si>
  <si>
    <t>Your name and percent ownership</t>
  </si>
  <si>
    <t>Other investor</t>
  </si>
  <si>
    <t>Bank 1</t>
  </si>
  <si>
    <t>Bank 2</t>
  </si>
  <si>
    <t>STARTUP EXPENSES</t>
  </si>
  <si>
    <t>Other</t>
  </si>
  <si>
    <t>Equipment</t>
  </si>
  <si>
    <t>Legal and accounting fees</t>
  </si>
  <si>
    <t>Category 1</t>
  </si>
  <si>
    <t>Category 2</t>
  </si>
  <si>
    <t>Category 3</t>
  </si>
  <si>
    <t>Category 4</t>
  </si>
  <si>
    <t>Category 5</t>
  </si>
  <si>
    <t>Advertising</t>
  </si>
  <si>
    <t>Signage</t>
  </si>
  <si>
    <t>Printing</t>
  </si>
  <si>
    <t>Reserve for Contingencies</t>
  </si>
  <si>
    <t xml:space="preserve">Working Capital </t>
  </si>
  <si>
    <t>SUMMARY STATEMENT</t>
  </si>
  <si>
    <t>Owners' and other investments</t>
  </si>
  <si>
    <t>Bank loans</t>
  </si>
  <si>
    <t>Capital equipment</t>
  </si>
  <si>
    <t>Location/administration expenses</t>
  </si>
  <si>
    <t>Opening inventory</t>
  </si>
  <si>
    <t>Advertising/promotional expenses</t>
  </si>
  <si>
    <t>Other expenses</t>
  </si>
  <si>
    <t>Contingency fund</t>
  </si>
  <si>
    <t>Working capital</t>
  </si>
  <si>
    <t>SECURITY AND COLLATERAL FOR LOAN PROPOSAL</t>
  </si>
  <si>
    <t>Real estate</t>
  </si>
  <si>
    <t>Other collateral</t>
  </si>
  <si>
    <t>Other owner</t>
  </si>
  <si>
    <t>Loan guarantor 1</t>
  </si>
  <si>
    <t>Loan guarantor 2</t>
  </si>
  <si>
    <t>Loan guarantor 3</t>
  </si>
  <si>
    <t>Total</t>
  </si>
  <si>
    <t>SOURCE OF CAPITAL</t>
  </si>
  <si>
    <t>BUILDINGS/REAL ESTATE</t>
  </si>
  <si>
    <t>CAPITAL EQUIPMENT LIST</t>
  </si>
  <si>
    <t>LOCATION AND ADMIN EXPENSES</t>
  </si>
  <si>
    <t>OPENING INVENTORY</t>
  </si>
  <si>
    <t>ADVERTISING AND PROMOTIONAL EXPENSES</t>
  </si>
  <si>
    <t>OTHER EXPENSES</t>
  </si>
  <si>
    <t>COLLATERAL FOR LOANS</t>
  </si>
  <si>
    <t>OWNERS</t>
  </si>
  <si>
    <t>LOAN GUARANTORS (OTHER THAN OWNERS)</t>
  </si>
  <si>
    <t xml:space="preserve"> </t>
  </si>
  <si>
    <t xml:space="preserve">  </t>
  </si>
  <si>
    <t>DESCRIPTION</t>
  </si>
  <si>
    <t>VALUE</t>
  </si>
  <si>
    <t>AMOUNT</t>
  </si>
  <si>
    <t>Business Name</t>
  </si>
  <si>
    <t>Building Purchase</t>
  </si>
  <si>
    <t>Land Acquisition</t>
  </si>
  <si>
    <t>Other (Fees, etc.)</t>
  </si>
  <si>
    <t>Contingency</t>
  </si>
  <si>
    <t>LOANS</t>
  </si>
  <si>
    <t>Other 3</t>
  </si>
  <si>
    <t>Other 4</t>
  </si>
  <si>
    <t>TOTAL</t>
  </si>
  <si>
    <t>1. Cash On Hand</t>
  </si>
  <si>
    <t>2. Cash Receipts</t>
  </si>
  <si>
    <t>(a) Cash Sales</t>
  </si>
  <si>
    <t>(b) Collections from Credit Accounts</t>
  </si>
  <si>
    <t>(c) Loan or Other Cash Injection</t>
  </si>
  <si>
    <t>3. Total Cash Receipts</t>
  </si>
  <si>
    <t>[2a + 2b + 2c=3]</t>
  </si>
  <si>
    <t>4. Total Cash Available</t>
  </si>
  <si>
    <t>[Before cash out] (1 + 3)</t>
  </si>
  <si>
    <t>5. Cash Paid Out</t>
  </si>
  <si>
    <t>(a) Rent</t>
  </si>
  <si>
    <t>(b) Gross Wages (excludes withdrawals)</t>
  </si>
  <si>
    <t>(c) Payroll Expenses (Taxes, etc.)</t>
  </si>
  <si>
    <t>(d) Utilities</t>
  </si>
  <si>
    <t>(e) Supplies (Office and operating)</t>
  </si>
  <si>
    <t>(f) Repairs and Maintenance</t>
  </si>
  <si>
    <t>(g) Advertising</t>
  </si>
  <si>
    <t>(h) Auto, Delivery, and Travel</t>
  </si>
  <si>
    <t>(i) Accounting and Legal</t>
  </si>
  <si>
    <t>(j) Purchases (Merchandise)</t>
  </si>
  <si>
    <t>(k) Telephone</t>
  </si>
  <si>
    <t>(l) Outside Services</t>
  </si>
  <si>
    <t>(m) Insurance</t>
  </si>
  <si>
    <t>(n) Taxes (Real Estate, etc.)</t>
  </si>
  <si>
    <t>(o) Interest</t>
  </si>
  <si>
    <t>(p) Other Expenses [Specify each]</t>
  </si>
  <si>
    <t>(q) Miscellaneous [Unspecified]</t>
  </si>
  <si>
    <t>(r) Subtotal</t>
  </si>
  <si>
    <t>(s) Loan Principal Payment</t>
  </si>
  <si>
    <t>(t) Capital Purchases [Specify]</t>
  </si>
  <si>
    <t>(u) Other Start-up Costs</t>
  </si>
  <si>
    <t>(v) Reserve and/or Escrow [Specify]</t>
  </si>
  <si>
    <t>(w) Owner's Withdrawal</t>
  </si>
  <si>
    <t>6. Total Cash Paid Out</t>
  </si>
  <si>
    <t>[Total 5a thru 5w]</t>
  </si>
  <si>
    <t>7. Cash Position</t>
  </si>
  <si>
    <t>[End of month]  (4 minus 6)</t>
  </si>
  <si>
    <t>Essential Operating Data</t>
  </si>
  <si>
    <t>[Non-cash flow information]</t>
  </si>
  <si>
    <t>A. Sales Volume [Dollars]</t>
  </si>
  <si>
    <t>B. Accounts Receivable [End of Month]</t>
  </si>
  <si>
    <t>C. Bad Debt [End of Month]</t>
  </si>
  <si>
    <t>D. Inventory on Hand [End of Month]</t>
  </si>
  <si>
    <t>E. Accounts Payable [End of Month]</t>
  </si>
  <si>
    <t>F. Depreciation</t>
  </si>
  <si>
    <t>Checking Calculation Verification</t>
  </si>
  <si>
    <t>Check #1</t>
  </si>
  <si>
    <t>Check #2</t>
  </si>
  <si>
    <t>Check #3</t>
  </si>
  <si>
    <t>Check #4</t>
  </si>
  <si>
    <t>[Beginning of year]</t>
  </si>
  <si>
    <t>End of Previous Year</t>
  </si>
  <si>
    <t>End of Previous Year 2014</t>
  </si>
  <si>
    <t>JANUARY</t>
  </si>
  <si>
    <t>FEBRUARY</t>
  </si>
  <si>
    <t>MARCH</t>
  </si>
  <si>
    <t>APRIL</t>
  </si>
  <si>
    <t>MAY</t>
  </si>
  <si>
    <t>JUNE</t>
  </si>
  <si>
    <t>JULY</t>
  </si>
  <si>
    <t>AUGUST</t>
  </si>
  <si>
    <t>SEPTEMBER</t>
  </si>
  <si>
    <t>OCTOBER</t>
  </si>
  <si>
    <t>NOVEMBER</t>
  </si>
  <si>
    <t>DECEMBER</t>
  </si>
  <si>
    <t>Owner Salary</t>
  </si>
  <si>
    <t>Insurance</t>
  </si>
  <si>
    <t>Income Taxes</t>
  </si>
  <si>
    <t>JOB CREATION ESTIMATES</t>
  </si>
  <si>
    <t>Full Time</t>
  </si>
  <si>
    <t>CURRENT EMPLOYEES</t>
  </si>
  <si>
    <t>Part Time</t>
  </si>
  <si>
    <t>Temporary</t>
  </si>
  <si>
    <t>NUMBER OF JOBS</t>
  </si>
  <si>
    <t>ANNUAL SALARY</t>
  </si>
  <si>
    <t>AVERAGE # HOURS WORKED PER WEEK?</t>
  </si>
  <si>
    <t>NAME</t>
  </si>
  <si>
    <t>RESIDENCE ADDRESS:</t>
  </si>
  <si>
    <t>RESIDENCE CITY, STATE, ZIP:</t>
  </si>
  <si>
    <t>PERSONAL PHONE/CELL:</t>
  </si>
  <si>
    <t>BUSINESS NAME:</t>
  </si>
  <si>
    <t>ROLE IN BUSINESS:</t>
  </si>
  <si>
    <t>DATE:</t>
  </si>
  <si>
    <t>ASSETS</t>
  </si>
  <si>
    <t>LIABILITIES</t>
  </si>
  <si>
    <t>EMPLOYMENT/CASH INCOME</t>
  </si>
  <si>
    <t>Monthly Income from Employer 1</t>
  </si>
  <si>
    <t>Monthly Income from Employer 2</t>
  </si>
  <si>
    <t>Cash on Hand or in Banks</t>
  </si>
  <si>
    <t>Savings Account Balance</t>
  </si>
  <si>
    <t>IRA or other Retirement Account Balance</t>
  </si>
  <si>
    <t>Stocks and Bonds (Describe Below)</t>
  </si>
  <si>
    <t>Investment Income</t>
  </si>
  <si>
    <t>Other Income</t>
  </si>
  <si>
    <t>PROPERTY</t>
  </si>
  <si>
    <t>ADDRESS / DESCRIPTION</t>
  </si>
  <si>
    <t>.</t>
  </si>
  <si>
    <t>GENERAL HOUSEHOLD MONTHLY EXPENSES</t>
  </si>
  <si>
    <t>Mortgage</t>
  </si>
  <si>
    <t>Auto Payment</t>
  </si>
  <si>
    <t>Personal Bank Loans</t>
  </si>
  <si>
    <t>Student Loan</t>
  </si>
  <si>
    <t>Current Credit Card Balances</t>
  </si>
  <si>
    <t>Monthly Payment</t>
  </si>
  <si>
    <t>Other Loans</t>
  </si>
  <si>
    <t>Line of Credit</t>
  </si>
  <si>
    <t>Total Balance/Contract</t>
  </si>
  <si>
    <t xml:space="preserve">Rent </t>
  </si>
  <si>
    <t>Address</t>
  </si>
  <si>
    <t xml:space="preserve">Utilities </t>
  </si>
  <si>
    <t>Monthly Payment2</t>
  </si>
  <si>
    <t>Annual Payment</t>
  </si>
  <si>
    <t>Cable</t>
  </si>
  <si>
    <t>Loans/Debts to Creditors</t>
  </si>
  <si>
    <t>Vehicle Payment</t>
  </si>
  <si>
    <t>Insurance (vehicle, home, etc.)</t>
  </si>
  <si>
    <t>Vehicle tags/taxes</t>
  </si>
  <si>
    <t>Fuel</t>
  </si>
  <si>
    <t>Maintenance/Other</t>
  </si>
  <si>
    <t>Health Insurance or Medical expenses</t>
  </si>
  <si>
    <t>Pets - Food</t>
  </si>
  <si>
    <t>Personal Care - Salon, health club, etc</t>
  </si>
  <si>
    <t>Memberships/Clubs</t>
  </si>
  <si>
    <t>Entertainment (Movies, vacation, activities)</t>
  </si>
  <si>
    <t>Attorneys (Legal)</t>
  </si>
  <si>
    <t xml:space="preserve">Alimony </t>
  </si>
  <si>
    <t>Charity</t>
  </si>
  <si>
    <t xml:space="preserve">Clothing </t>
  </si>
  <si>
    <t>Pets - Medical, toys, misc</t>
  </si>
  <si>
    <t>Food/Groceries/Eating Out</t>
  </si>
  <si>
    <t>Investments/IRA</t>
  </si>
  <si>
    <t>Taxes</t>
  </si>
  <si>
    <t>Unpaid Leins/Debt</t>
  </si>
  <si>
    <t>provide description</t>
  </si>
  <si>
    <t>Child Care</t>
  </si>
  <si>
    <t>Date Purchased</t>
  </si>
  <si>
    <t>Name and Address of Title  Holder</t>
  </si>
  <si>
    <t>Name and Address of Mortgage Holder</t>
  </si>
  <si>
    <t>Mortgage Account #</t>
  </si>
  <si>
    <t>Description</t>
  </si>
  <si>
    <t>Status of Mortgage</t>
  </si>
  <si>
    <t xml:space="preserve">Annual </t>
  </si>
  <si>
    <t>Present Market Value:</t>
  </si>
  <si>
    <t>Monthly Payment Amount:</t>
  </si>
  <si>
    <t>Current Balance:</t>
  </si>
  <si>
    <t>Original Cost:</t>
  </si>
  <si>
    <t>Real Estate (Primary Residence if Owned) Property A</t>
  </si>
  <si>
    <t>Real Estate (Primary Residence if Owned) Property B</t>
  </si>
  <si>
    <t>Real Estate (Primary Residence if Owned) Property C</t>
  </si>
  <si>
    <t>OTHER PERSONAL PROPERTY AND OTHER ASSETS</t>
  </si>
  <si>
    <t>Used as Collateral?</t>
  </si>
  <si>
    <t>Lien Holder</t>
  </si>
  <si>
    <t>Amount of Lein</t>
  </si>
  <si>
    <t>Building and Address</t>
  </si>
  <si>
    <t>Vehicles</t>
  </si>
  <si>
    <t xml:space="preserve">Other  </t>
  </si>
  <si>
    <t>OTHER LIABILITIES</t>
  </si>
  <si>
    <t>Unpaid Taxes</t>
  </si>
  <si>
    <t xml:space="preserve">Other Liabilities </t>
  </si>
  <si>
    <t>Monthly</t>
  </si>
  <si>
    <t>Annual Value</t>
  </si>
  <si>
    <t>Building improvements</t>
  </si>
  <si>
    <t>Buildings/real estate Acquisition</t>
  </si>
  <si>
    <t>BUILDING IMPROVEMENTS/RENOVATION/CONSTRUCTION</t>
  </si>
  <si>
    <t>ANNUAL JOB GROWTH ESTIMATES</t>
  </si>
  <si>
    <t>Year 1</t>
  </si>
  <si>
    <t>Year 2</t>
  </si>
  <si>
    <t>Year 3</t>
  </si>
  <si>
    <t>Year 4</t>
  </si>
  <si>
    <t>Year 5</t>
  </si>
  <si>
    <t>Laborer</t>
  </si>
  <si>
    <t>Maintenance</t>
  </si>
  <si>
    <t>Supervisor</t>
  </si>
  <si>
    <t>Manager</t>
  </si>
  <si>
    <t>Sales</t>
  </si>
  <si>
    <t>Owner/Operator</t>
  </si>
  <si>
    <t>Median Wage</t>
  </si>
  <si>
    <t>Average Wage</t>
  </si>
  <si>
    <t>Job title</t>
  </si>
  <si>
    <t>Job Title</t>
  </si>
  <si>
    <t xml:space="preserve"> HOURLY WAGE RANGE</t>
  </si>
  <si>
    <t>MEDIAN INCOME</t>
  </si>
  <si>
    <t>HOURLY WAGE RANGE</t>
  </si>
  <si>
    <t>NEW EMPLOYEES (year 1)</t>
  </si>
  <si>
    <t>NEW JOBS</t>
  </si>
  <si>
    <t>EXISTING JOBS</t>
  </si>
  <si>
    <t>TOTAL JOBS</t>
  </si>
  <si>
    <t>YEAR 1</t>
  </si>
  <si>
    <t>YEAR 2</t>
  </si>
  <si>
    <t>YEAR 3</t>
  </si>
  <si>
    <t>YEAR 4</t>
  </si>
  <si>
    <t>YEAR 5</t>
  </si>
  <si>
    <t>PUBLIC LOANS</t>
  </si>
  <si>
    <t>Up to $45,000 or 60% of project costs</t>
  </si>
  <si>
    <t>MCAC Loan</t>
  </si>
  <si>
    <r>
      <rPr>
        <b/>
        <sz val="29"/>
        <color rgb="FF004A87"/>
        <rFont val="Calibri"/>
        <family val="2"/>
        <scheme val="minor"/>
      </rPr>
      <t>PERSONAL</t>
    </r>
    <r>
      <rPr>
        <sz val="29"/>
        <color rgb="FF004A87"/>
        <rFont val="Calibri"/>
        <family val="2"/>
        <scheme val="minor"/>
      </rPr>
      <t xml:space="preserve"> FINANCIAL STATEMENT</t>
    </r>
  </si>
  <si>
    <r>
      <t xml:space="preserve">2017 PROJECTED </t>
    </r>
    <r>
      <rPr>
        <sz val="24"/>
        <color rgb="FF004A87"/>
        <rFont val="Calibri"/>
        <family val="2"/>
        <scheme val="minor"/>
      </rPr>
      <t>ANNUAL CASH FLOW</t>
    </r>
  </si>
  <si>
    <t>Business Acquisition</t>
  </si>
  <si>
    <t>Facility Rental</t>
  </si>
  <si>
    <t>Property and Business</t>
  </si>
  <si>
    <t>TOTAL EXPENSES</t>
  </si>
  <si>
    <t>Up to $75,000 or 60% of project costs</t>
  </si>
  <si>
    <t>Public loans</t>
  </si>
  <si>
    <t>Owner</t>
  </si>
  <si>
    <t>6%  at 20 years</t>
  </si>
  <si>
    <t>Business Expenses</t>
  </si>
  <si>
    <t>Year:</t>
  </si>
  <si>
    <t>Adjusted Gross Income:</t>
  </si>
  <si>
    <t>(b) Accounts Receivable</t>
  </si>
  <si>
    <t>(c) Inventory</t>
  </si>
  <si>
    <t>(d) Rent Income</t>
  </si>
  <si>
    <t>(e) Prepaid Expenses</t>
  </si>
  <si>
    <t>(a) Income</t>
  </si>
  <si>
    <t>Income</t>
  </si>
  <si>
    <t>2. Cost of Goods Sold</t>
  </si>
  <si>
    <t>(f) Materials and Supplies</t>
  </si>
  <si>
    <t>(g) Uniforms</t>
  </si>
  <si>
    <t>(h) Subcontracted Services</t>
  </si>
  <si>
    <t>Total Income:</t>
  </si>
  <si>
    <t>(p) Bank Service Charges</t>
  </si>
  <si>
    <t>(k) Telephone/Internet</t>
  </si>
  <si>
    <t>(q) Dues &amp; Subscriptions</t>
  </si>
  <si>
    <t>(r) Meals &amp; Entertainment</t>
  </si>
  <si>
    <t>[End of year]  (4 minus 6)</t>
  </si>
  <si>
    <t>INCOME</t>
  </si>
  <si>
    <t>Building Repairs</t>
  </si>
  <si>
    <t>Exterior Improvements</t>
  </si>
  <si>
    <t>Fixtures/Plumbing</t>
  </si>
  <si>
    <t>Item: Electrical</t>
  </si>
  <si>
    <t>appraised value?</t>
  </si>
  <si>
    <t>Describe marketing tools</t>
  </si>
  <si>
    <t>Utilities or Deposits</t>
  </si>
  <si>
    <t>address</t>
  </si>
  <si>
    <t>Primary owner/operator</t>
  </si>
  <si>
    <t>Date</t>
  </si>
  <si>
    <t>Primary Employer</t>
  </si>
  <si>
    <t>Secondary Employer or Spouse Employer</t>
  </si>
  <si>
    <t xml:space="preserve">Item: </t>
  </si>
  <si>
    <t>Furniture/fixtures, etc.</t>
  </si>
  <si>
    <t>E-Community</t>
  </si>
  <si>
    <t>StartUP Kansas</t>
  </si>
  <si>
    <t>USDA RDA up to $25,000</t>
  </si>
  <si>
    <t xml:space="preserve">MCAC Loan </t>
  </si>
  <si>
    <t>CDBG Up to $25,000</t>
  </si>
  <si>
    <t>Women and Minority Loan</t>
  </si>
  <si>
    <t>Up to $250,000 or 20% of Private/Bank Financing</t>
  </si>
  <si>
    <t>City of Coffeyville Small Business Loan</t>
  </si>
  <si>
    <t>Network Kansas Multiplier Fund</t>
  </si>
  <si>
    <t>Up to $250,000 or 9% of Private/Bank Financing</t>
  </si>
  <si>
    <t>SEK Regional Prosperity Foundation</t>
  </si>
  <si>
    <t>Up to $75,000</t>
  </si>
  <si>
    <t>MAMTC REAP</t>
  </si>
  <si>
    <t>25% Grant for energy Efficiency</t>
  </si>
  <si>
    <t>(a) Sales</t>
  </si>
  <si>
    <t xml:space="preserve">(b) </t>
  </si>
  <si>
    <t xml:space="preserve">(g) </t>
  </si>
  <si>
    <t xml:space="preserve">(h) </t>
  </si>
  <si>
    <t>(s) Loan Principal Payment - Bank</t>
  </si>
  <si>
    <t>(t) Loan Payment - Public loan</t>
  </si>
  <si>
    <t>(u) Loan Payment - Public loan</t>
  </si>
  <si>
    <t>(v) Loan Payment - Public loan</t>
  </si>
  <si>
    <t>(w) Loan Payment - Public loan</t>
  </si>
  <si>
    <r>
      <t>OWNERS' INVESTMENT</t>
    </r>
    <r>
      <rPr>
        <sz val="12"/>
        <color rgb="FF004A87"/>
        <rFont val="Calibri"/>
        <family val="2"/>
        <scheme val="minor"/>
      </rPr>
      <t xml:space="preserve"> (NAME &amp; OWNERSHIP %)</t>
    </r>
  </si>
  <si>
    <t>Loan Principal Payment</t>
  </si>
  <si>
    <t>Capital Purchases [Specify]</t>
  </si>
  <si>
    <t>Other Start-up Costs</t>
  </si>
  <si>
    <t>Reserve and/or Escrow [Specify]</t>
  </si>
  <si>
    <t>Owner's Withdrawal</t>
  </si>
  <si>
    <t>Years in Operation</t>
  </si>
  <si>
    <r>
      <t xml:space="preserve">ACTUAL </t>
    </r>
    <r>
      <rPr>
        <sz val="24"/>
        <color rgb="FF334E4E"/>
        <rFont val="Arial"/>
        <family val="2"/>
      </rPr>
      <t>CASH FLOW</t>
    </r>
    <r>
      <rPr>
        <b/>
        <sz val="24"/>
        <color rgb="FF334E4E"/>
        <rFont val="Arial"/>
        <family val="2"/>
      </rPr>
      <t xml:space="preserve"> (2018)</t>
    </r>
  </si>
  <si>
    <r>
      <t xml:space="preserve">2019 PROJECTED </t>
    </r>
    <r>
      <rPr>
        <sz val="24"/>
        <color rgb="FF004A87"/>
        <rFont val="Calibri"/>
        <family val="2"/>
        <scheme val="minor"/>
      </rPr>
      <t>ANNUAL CASH FLOW</t>
    </r>
  </si>
  <si>
    <t>( c)</t>
  </si>
  <si>
    <t>PRO FORMA PROFIT AND LOSS</t>
  </si>
  <si>
    <r>
      <t>(1) Net Sales  -</t>
    </r>
    <r>
      <rPr>
        <sz val="9"/>
        <color rgb="FFC00000"/>
        <rFont val="Arial"/>
        <family val="2"/>
      </rPr>
      <t>estimated 10% increase</t>
    </r>
  </si>
  <si>
    <r>
      <t>(2) Net Sales Alcohol -</t>
    </r>
    <r>
      <rPr>
        <sz val="9"/>
        <color rgb="FFC00000"/>
        <rFont val="Arial"/>
        <family val="2"/>
      </rPr>
      <t>-estimated</t>
    </r>
  </si>
  <si>
    <t>(3) Subtotal Net Sales</t>
  </si>
  <si>
    <r>
      <t>(3) Direct Cost of Sales -</t>
    </r>
    <r>
      <rPr>
        <sz val="9"/>
        <color rgb="FFC00000"/>
        <rFont val="Arial"/>
        <family val="2"/>
      </rPr>
      <t>estimated direct costs to increase by 5%</t>
    </r>
  </si>
  <si>
    <t>GROSS MARGIN</t>
  </si>
  <si>
    <t>Gross Margin %</t>
  </si>
  <si>
    <t>Expenses</t>
  </si>
  <si>
    <t>Subtotal</t>
  </si>
  <si>
    <t xml:space="preserve">Business </t>
  </si>
  <si>
    <t>Building Maintenance</t>
  </si>
  <si>
    <t>Gross Wages</t>
  </si>
  <si>
    <t>Payroll Expense</t>
  </si>
  <si>
    <t>Utilities</t>
  </si>
  <si>
    <t>Supplies</t>
  </si>
  <si>
    <t>Repairs and Maintenance</t>
  </si>
  <si>
    <t>Marketing/Advertising</t>
  </si>
  <si>
    <t>Auto, Delivery &amp; Travel</t>
  </si>
  <si>
    <t>Accounting and Legal</t>
  </si>
  <si>
    <t>Managers Salary</t>
  </si>
  <si>
    <t>Telephone/Internet</t>
  </si>
  <si>
    <t>Outside Services -Bank Fee, etc.</t>
  </si>
  <si>
    <t>Insurance -Property and WC</t>
  </si>
  <si>
    <t>Pest Control</t>
  </si>
  <si>
    <t>Postage</t>
  </si>
  <si>
    <t>Miscellaneous</t>
  </si>
  <si>
    <t>Uniforms</t>
  </si>
  <si>
    <t>Loan Payments</t>
  </si>
  <si>
    <t>Up to $20,000 or 60% of project costs</t>
  </si>
  <si>
    <t>Membership with Fab Lab (currently scholarshipped by 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</si>
</sst>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_(&quot;$&quot;* #,##0_);_(&quot;$&quot;* \(#,##0\);_(&quot;$&quot;* &quot;-&quot;??_);_(@_)"/>
    <numFmt numFmtId="168" formatCode="&quot;$&quot;#,##0"/>
  </numFmts>
  <fonts count="60" x14ac:knownFonts="1">
    <font>
      <sz val="10"/>
      <color theme="1" tint="0.24994659260841701"/>
      <name val="Calibri"/>
      <family val="2"/>
      <scheme val="minor"/>
    </font>
    <font>
      <sz val="29"/>
      <color theme="4" tint="-0.24994659260841701"/>
      <name val="Calibri Light"/>
      <family val="2"/>
      <scheme val="major"/>
    </font>
    <font>
      <b/>
      <sz val="10"/>
      <color theme="1" tint="0.24994659260841701"/>
      <name val="Calibri"/>
      <family val="2"/>
      <scheme val="minor"/>
    </font>
    <font>
      <b/>
      <sz val="9"/>
      <color theme="4" tint="0.39991454817346722"/>
      <name val="Calibri"/>
      <family val="2"/>
      <scheme val="minor"/>
    </font>
    <font>
      <sz val="10"/>
      <color theme="1" tint="0.24994659260841701"/>
      <name val="Calibri"/>
      <family val="2"/>
      <scheme val="minor"/>
    </font>
    <font>
      <sz val="9"/>
      <name val="Arial"/>
      <family val="2"/>
    </font>
    <font>
      <b/>
      <sz val="8"/>
      <name val="Arial"/>
      <family val="2"/>
    </font>
    <font>
      <sz val="9"/>
      <color rgb="FF334E4E"/>
      <name val="Arial"/>
      <family val="2"/>
    </font>
    <font>
      <b/>
      <sz val="24"/>
      <color rgb="FF334E4E"/>
      <name val="Arial"/>
      <family val="2"/>
    </font>
    <font>
      <sz val="24"/>
      <color rgb="FF334E4E"/>
      <name val="Arial"/>
      <family val="2"/>
    </font>
    <font>
      <b/>
      <sz val="12"/>
      <color rgb="FF334E4E"/>
      <name val="Arial"/>
      <family val="2"/>
    </font>
    <font>
      <b/>
      <sz val="9"/>
      <color rgb="FF334E4E"/>
      <name val="Arial"/>
      <family val="2"/>
    </font>
    <font>
      <sz val="11"/>
      <color rgb="FF8CABB1"/>
      <name val="Arial"/>
      <family val="2"/>
    </font>
    <font>
      <b/>
      <sz val="8"/>
      <color rgb="FF334E4E"/>
      <name val="Arial"/>
      <family val="2"/>
    </font>
    <font>
      <b/>
      <u/>
      <sz val="9"/>
      <color rgb="FF334E4E"/>
      <name val="Arial"/>
      <family val="2"/>
    </font>
    <font>
      <sz val="8"/>
      <color rgb="FF334E4E"/>
      <name val="Arial"/>
      <family val="2"/>
    </font>
    <font>
      <b/>
      <sz val="12"/>
      <color rgb="FF94BD59"/>
      <name val="Arial"/>
      <family val="2"/>
    </font>
    <font>
      <sz val="10"/>
      <color theme="1" tint="0.34998626667073579"/>
      <name val="Calibri"/>
      <family val="2"/>
      <scheme val="minor"/>
    </font>
    <font>
      <b/>
      <sz val="10"/>
      <color theme="4" tint="-0.249977111117893"/>
      <name val="Calibri"/>
      <family val="2"/>
      <scheme val="minor"/>
    </font>
    <font>
      <b/>
      <sz val="11"/>
      <color theme="4"/>
      <name val="Calibri"/>
      <family val="2"/>
      <scheme val="minor"/>
    </font>
    <font>
      <sz val="29"/>
      <color rgb="FF004A87"/>
      <name val="Calibri"/>
      <family val="2"/>
      <scheme val="minor"/>
    </font>
    <font>
      <sz val="10"/>
      <color rgb="FF004A87"/>
      <name val="Calibri"/>
      <family val="2"/>
      <scheme val="minor"/>
    </font>
    <font>
      <sz val="20"/>
      <color rgb="FF004A87"/>
      <name val="Calibri Light"/>
      <family val="1"/>
      <scheme val="major"/>
    </font>
    <font>
      <b/>
      <sz val="10"/>
      <color rgb="FF004A87"/>
      <name val="Calibri Light"/>
      <family val="1"/>
      <scheme val="major"/>
    </font>
    <font>
      <b/>
      <sz val="9"/>
      <color rgb="FF004A87"/>
      <name val="Calibri"/>
      <family val="2"/>
      <scheme val="minor"/>
    </font>
    <font>
      <b/>
      <sz val="10"/>
      <color rgb="FF004A87"/>
      <name val="Calibri"/>
      <family val="2"/>
      <scheme val="minor"/>
    </font>
    <font>
      <b/>
      <sz val="29"/>
      <color rgb="FF004A87"/>
      <name val="Calibri"/>
      <family val="2"/>
      <scheme val="minor"/>
    </font>
    <font>
      <b/>
      <sz val="12"/>
      <color rgb="FF004A87"/>
      <name val="Arial"/>
      <family val="2"/>
    </font>
    <font>
      <i/>
      <sz val="12"/>
      <color rgb="FF004A87"/>
      <name val="Arial"/>
      <family val="2"/>
    </font>
    <font>
      <i/>
      <sz val="10"/>
      <color rgb="FF004A87"/>
      <name val="Calibri"/>
      <family val="2"/>
      <scheme val="minor"/>
    </font>
    <font>
      <b/>
      <sz val="24"/>
      <color rgb="FF004A87"/>
      <name val="Calibri"/>
      <family val="2"/>
      <scheme val="minor"/>
    </font>
    <font>
      <sz val="24"/>
      <color rgb="FF004A87"/>
      <name val="Calibri"/>
      <family val="2"/>
      <scheme val="minor"/>
    </font>
    <font>
      <sz val="12"/>
      <color rgb="FF004A87"/>
      <name val="Calibri Light"/>
      <family val="1"/>
      <scheme val="major"/>
    </font>
    <font>
      <b/>
      <sz val="12"/>
      <color rgb="FF004A87"/>
      <name val="Calibri Light"/>
      <family val="1"/>
      <scheme val="major"/>
    </font>
    <font>
      <sz val="12"/>
      <color rgb="FF004A87"/>
      <name val="Arial"/>
      <family val="2"/>
    </font>
    <font>
      <b/>
      <sz val="11"/>
      <color theme="0"/>
      <name val="Calibri"/>
      <family val="2"/>
      <scheme val="minor"/>
    </font>
    <font>
      <b/>
      <sz val="9"/>
      <name val="Arial"/>
      <family val="2"/>
    </font>
    <font>
      <sz val="9"/>
      <color theme="1"/>
      <name val="Arial"/>
      <family val="2"/>
    </font>
    <font>
      <sz val="11"/>
      <color theme="1" tint="0.24994659260841701"/>
      <name val="Calibri"/>
      <family val="2"/>
      <scheme val="minor"/>
    </font>
    <font>
      <sz val="16"/>
      <color theme="3" tint="-0.24994659260841701"/>
      <name val="Calibri Light"/>
      <family val="2"/>
      <scheme val="major"/>
    </font>
    <font>
      <sz val="16"/>
      <name val="Calibri"/>
      <family val="2"/>
      <scheme val="minor"/>
    </font>
    <font>
      <sz val="11"/>
      <name val="Calibri"/>
      <family val="2"/>
      <scheme val="minor"/>
    </font>
    <font>
      <b/>
      <sz val="20"/>
      <color theme="3"/>
      <name val="Calibri Light"/>
      <family val="2"/>
      <scheme val="major"/>
    </font>
    <font>
      <sz val="16"/>
      <color theme="3" tint="-0.24994659260841701"/>
      <name val="Calibri"/>
      <family val="2"/>
      <scheme val="minor"/>
    </font>
    <font>
      <b/>
      <sz val="16"/>
      <color theme="0"/>
      <name val="Calibri"/>
      <family val="2"/>
      <scheme val="minor"/>
    </font>
    <font>
      <sz val="12"/>
      <color theme="0"/>
      <name val="Calibri"/>
      <family val="2"/>
      <scheme val="minor"/>
    </font>
    <font>
      <sz val="12"/>
      <color rgb="FF004A87"/>
      <name val="Calibri"/>
      <family val="2"/>
      <scheme val="minor"/>
    </font>
    <font>
      <b/>
      <sz val="12"/>
      <color rgb="FF004A87"/>
      <name val="Calibri"/>
      <family val="2"/>
      <scheme val="minor"/>
    </font>
    <font>
      <b/>
      <sz val="12"/>
      <color theme="0"/>
      <name val="Calibri Light"/>
      <family val="1"/>
      <scheme val="major"/>
    </font>
    <font>
      <sz val="28"/>
      <color rgb="FF004A87"/>
      <name val="Calibri"/>
      <family val="2"/>
      <scheme val="minor"/>
    </font>
    <font>
      <sz val="11"/>
      <color theme="1"/>
      <name val="Arial"/>
      <family val="2"/>
    </font>
    <font>
      <b/>
      <sz val="9"/>
      <color theme="1"/>
      <name val="Arial"/>
      <family val="2"/>
    </font>
    <font>
      <b/>
      <sz val="24"/>
      <color rgb="FF004A87"/>
      <name val="Calibri"/>
      <family val="2"/>
    </font>
    <font>
      <b/>
      <sz val="12"/>
      <color rgb="FF004A87"/>
      <name val="Calibri"/>
      <family val="2"/>
    </font>
    <font>
      <b/>
      <sz val="8"/>
      <color theme="1"/>
      <name val="Arial"/>
      <family val="2"/>
    </font>
    <font>
      <sz val="9"/>
      <color rgb="FFC00000"/>
      <name val="Arial"/>
      <family val="2"/>
    </font>
    <font>
      <b/>
      <sz val="10"/>
      <color theme="1"/>
      <name val="Arial"/>
      <family val="2"/>
    </font>
    <font>
      <sz val="9"/>
      <color theme="0"/>
      <name val="Arial"/>
      <family val="2"/>
    </font>
    <font>
      <b/>
      <sz val="9"/>
      <color theme="0"/>
      <name val="Arial"/>
      <family val="2"/>
    </font>
    <font>
      <sz val="10"/>
      <color theme="0"/>
      <name val="Calibri"/>
      <family val="2"/>
      <scheme val="minor"/>
    </font>
  </fonts>
  <fills count="44">
    <fill>
      <patternFill patternType="none"/>
    </fill>
    <fill>
      <patternFill patternType="gray125"/>
    </fill>
    <fill>
      <patternFill patternType="solid">
        <fgColor theme="0" tint="-4.9989318521683403E-2"/>
        <bgColor indexed="64"/>
      </patternFill>
    </fill>
    <fill>
      <patternFill patternType="solid">
        <fgColor rgb="FFE7EEEF"/>
        <bgColor rgb="FF000000"/>
      </patternFill>
    </fill>
    <fill>
      <patternFill patternType="lightUp">
        <fgColor rgb="FFD9D9D9"/>
        <bgColor rgb="FFFFFFFF"/>
      </patternFill>
    </fill>
    <fill>
      <patternFill patternType="solid">
        <fgColor rgb="FFD0DDDF"/>
        <bgColor rgb="FF000000"/>
      </patternFill>
    </fill>
    <fill>
      <patternFill patternType="solid">
        <fgColor rgb="FFD9D9D9"/>
        <bgColor rgb="FF000000"/>
      </patternFill>
    </fill>
    <fill>
      <patternFill patternType="solid">
        <fgColor rgb="FFF2F2F2"/>
        <bgColor rgb="FF000000"/>
      </patternFill>
    </fill>
    <fill>
      <patternFill patternType="solid">
        <fgColor rgb="FFBFBFBF"/>
        <bgColor rgb="FF000000"/>
      </patternFill>
    </fill>
    <fill>
      <patternFill patternType="solid">
        <fgColor rgb="FFF9EFD9"/>
        <bgColor rgb="FF000000"/>
      </patternFill>
    </fill>
    <fill>
      <patternFill patternType="solid">
        <fgColor rgb="FFF3DFB1"/>
        <bgColor rgb="FF000000"/>
      </patternFill>
    </fill>
    <fill>
      <patternFill patternType="solid">
        <fgColor rgb="FFD5E4BC"/>
        <bgColor rgb="FF000000"/>
      </patternFill>
    </fill>
    <fill>
      <patternFill patternType="lightUp">
        <fgColor rgb="FFD9D9D9"/>
        <bgColor auto="1"/>
      </patternFill>
    </fill>
    <fill>
      <patternFill patternType="solid">
        <fgColor rgb="FFBFD79B"/>
        <bgColor rgb="FF000000"/>
      </patternFill>
    </fill>
    <fill>
      <patternFill patternType="lightUp">
        <fgColor rgb="FFBFBFBF"/>
        <bgColor rgb="FFD9D9D9"/>
      </patternFill>
    </fill>
    <fill>
      <patternFill patternType="solid">
        <fgColor theme="4" tint="-0.499984740745262"/>
        <bgColor indexed="64"/>
      </patternFill>
    </fill>
    <fill>
      <patternFill patternType="solid">
        <fgColor theme="4" tint="0.79998168889431442"/>
        <bgColor indexed="65"/>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2"/>
        <bgColor rgb="FF000000"/>
      </patternFill>
    </fill>
    <fill>
      <patternFill patternType="solid">
        <fgColor theme="0" tint="-0.249977111117893"/>
        <bgColor rgb="FF000000"/>
      </patternFill>
    </fill>
    <fill>
      <patternFill patternType="solid">
        <fgColor theme="0" tint="-0.14999847407452621"/>
        <bgColor rgb="FF000000"/>
      </patternFill>
    </fill>
    <fill>
      <patternFill patternType="lightUp">
        <fgColor rgb="FFD9D9D9"/>
        <bgColor theme="0" tint="-0.14999847407452621"/>
      </patternFill>
    </fill>
    <fill>
      <patternFill patternType="solid">
        <fgColor theme="0" tint="-0.14999847407452621"/>
        <bgColor indexed="64"/>
      </patternFill>
    </fill>
    <fill>
      <patternFill patternType="solid">
        <fgColor theme="2"/>
        <bgColor indexed="64"/>
      </patternFill>
    </fill>
    <fill>
      <patternFill patternType="solid">
        <fgColor theme="0" tint="-0.14996795556505021"/>
        <bgColor indexed="64"/>
      </patternFill>
    </fill>
    <fill>
      <patternFill patternType="solid">
        <fgColor indexed="9"/>
        <bgColor indexed="64"/>
      </patternFill>
    </fill>
    <fill>
      <patternFill patternType="solid">
        <fgColor theme="3"/>
        <bgColor indexed="64"/>
      </patternFill>
    </fill>
    <fill>
      <patternFill patternType="solid">
        <fgColor theme="5" tint="-0.24994659260841701"/>
        <bgColor indexed="64"/>
      </patternFill>
    </fill>
    <fill>
      <patternFill patternType="solid">
        <fgColor theme="8" tint="-0.499984740745262"/>
        <bgColor indexed="64"/>
      </patternFill>
    </fill>
    <fill>
      <patternFill patternType="solid">
        <fgColor rgb="FFE7EEEF"/>
        <bgColor rgb="FFE7EEEF"/>
      </patternFill>
    </fill>
    <fill>
      <patternFill patternType="solid">
        <fgColor rgb="FFE7EEF0"/>
        <bgColor rgb="FFFFFFFF"/>
      </patternFill>
    </fill>
    <fill>
      <patternFill patternType="solid">
        <fgColor rgb="FFE7EEF0"/>
        <bgColor indexed="64"/>
      </patternFill>
    </fill>
    <fill>
      <patternFill patternType="solid">
        <fgColor rgb="FFE7EEF0"/>
        <bgColor rgb="FFE7E6E6"/>
      </patternFill>
    </fill>
    <fill>
      <patternFill patternType="solid">
        <fgColor rgb="FFD0DDDF"/>
        <bgColor rgb="FFD0DDDF"/>
      </patternFill>
    </fill>
    <fill>
      <patternFill patternType="solid">
        <fgColor rgb="FFD1DDDF"/>
        <bgColor indexed="64"/>
      </patternFill>
    </fill>
    <fill>
      <patternFill patternType="solid">
        <fgColor rgb="FFE7EEF0"/>
        <bgColor rgb="FFE7EEEF"/>
      </patternFill>
    </fill>
    <fill>
      <patternFill patternType="solid">
        <fgColor rgb="FFF9EFD9"/>
        <bgColor rgb="FFF9EFD9"/>
      </patternFill>
    </fill>
    <fill>
      <patternFill patternType="solid">
        <fgColor rgb="FFF9EFD9"/>
        <bgColor indexed="64"/>
      </patternFill>
    </fill>
    <fill>
      <patternFill patternType="solid">
        <fgColor rgb="FFF3DFB1"/>
        <bgColor rgb="FFF3DFB1"/>
      </patternFill>
    </fill>
    <fill>
      <patternFill patternType="solid">
        <fgColor rgb="FFF9EFD9"/>
        <bgColor rgb="FFF3DFB1"/>
      </patternFill>
    </fill>
    <fill>
      <patternFill patternType="solid">
        <fgColor rgb="FFF3DFB1"/>
        <bgColor rgb="FFF9EFD9"/>
      </patternFill>
    </fill>
    <fill>
      <patternFill patternType="solid">
        <fgColor rgb="FFF3DFB1"/>
        <bgColor indexed="64"/>
      </patternFill>
    </fill>
    <fill>
      <patternFill patternType="solid">
        <fgColor rgb="FFF2F2F2"/>
        <bgColor rgb="FFF2F2F2"/>
      </patternFill>
    </fill>
  </fills>
  <borders count="24">
    <border>
      <left/>
      <right/>
      <top/>
      <bottom/>
      <diagonal/>
    </border>
    <border>
      <left/>
      <right/>
      <top/>
      <bottom style="thick">
        <color rgb="FF94BD59"/>
      </bottom>
      <diagonal/>
    </border>
    <border>
      <left/>
      <right/>
      <top/>
      <bottom style="medium">
        <color rgb="FF334E4E"/>
      </bottom>
      <diagonal/>
    </border>
    <border>
      <left style="thin">
        <color rgb="FF334E4E"/>
      </left>
      <right style="thin">
        <color rgb="FF334E4E"/>
      </right>
      <top/>
      <bottom style="medium">
        <color rgb="FF334E4E"/>
      </bottom>
      <diagonal/>
    </border>
    <border>
      <left style="thin">
        <color rgb="FF334E4E"/>
      </left>
      <right/>
      <top/>
      <bottom style="medium">
        <color rgb="FF334E4E"/>
      </bottom>
      <diagonal/>
    </border>
    <border>
      <left style="medium">
        <color rgb="FFFFFFFF"/>
      </left>
      <right/>
      <top style="medium">
        <color rgb="FF334E4E"/>
      </top>
      <bottom/>
      <diagonal/>
    </border>
    <border>
      <left style="medium">
        <color rgb="FFFFFFFF"/>
      </left>
      <right/>
      <top/>
      <bottom style="medium">
        <color rgb="FF334E4E"/>
      </bottom>
      <diagonal/>
    </border>
    <border>
      <left style="medium">
        <color rgb="FFFFFFFF"/>
      </left>
      <right style="medium">
        <color rgb="FFFFFFFF"/>
      </right>
      <top/>
      <bottom style="medium">
        <color rgb="FF334E4E"/>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ck">
        <color rgb="FF004A87"/>
      </top>
      <bottom/>
      <diagonal/>
    </border>
    <border>
      <left/>
      <right/>
      <top/>
      <bottom style="thick">
        <color rgb="FF004A87"/>
      </bottom>
      <diagonal/>
    </border>
    <border>
      <left/>
      <right style="medium">
        <color rgb="FFFFFFFF"/>
      </right>
      <top/>
      <bottom style="medium">
        <color indexed="64"/>
      </bottom>
      <diagonal/>
    </border>
    <border>
      <left style="medium">
        <color rgb="FFFFFFFF"/>
      </left>
      <right style="medium">
        <color rgb="FFFFFFFF"/>
      </right>
      <top/>
      <bottom style="medium">
        <color indexed="64"/>
      </bottom>
      <diagonal/>
    </border>
    <border>
      <left style="medium">
        <color rgb="FFFFFFFF"/>
      </left>
      <right style="medium">
        <color rgb="FFFFFFFF"/>
      </right>
      <top style="thin">
        <color indexed="64"/>
      </top>
      <bottom style="medium">
        <color indexed="64"/>
      </bottom>
      <diagonal/>
    </border>
    <border>
      <left/>
      <right/>
      <top style="thin">
        <color indexed="64"/>
      </top>
      <bottom style="medium">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style="thin">
        <color indexed="64"/>
      </top>
      <bottom/>
      <diagonal/>
    </border>
    <border>
      <left/>
      <right/>
      <top style="thin">
        <color indexed="64"/>
      </top>
      <bottom style="double">
        <color indexed="64"/>
      </bottom>
      <diagonal/>
    </border>
    <border>
      <left style="medium">
        <color rgb="FFFFFFFF"/>
      </left>
      <right style="medium">
        <color rgb="FFFFFFFF"/>
      </right>
      <top style="thin">
        <color indexed="64"/>
      </top>
      <bottom style="double">
        <color indexed="64"/>
      </bottom>
      <diagonal/>
    </border>
  </borders>
  <cellStyleXfs count="25">
    <xf numFmtId="0" fontId="0" fillId="0" borderId="0">
      <alignment vertical="center"/>
    </xf>
    <xf numFmtId="0" fontId="1" fillId="0" borderId="0" applyNumberFormat="0" applyFill="0" applyBorder="0" applyAlignment="0" applyProtection="0"/>
    <xf numFmtId="0" fontId="30" fillId="0" borderId="15" applyNumberFormat="0" applyFill="0" applyAlignment="0" applyProtection="0"/>
    <xf numFmtId="0" fontId="24" fillId="0" borderId="14" applyNumberFormat="0" applyFill="0" applyProtection="0">
      <alignment horizontal="left" vertical="center" indent="1"/>
    </xf>
    <xf numFmtId="0" fontId="3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4" fontId="38" fillId="25" borderId="0" applyFont="0" applyFill="0" applyBorder="0" applyAlignment="0" applyProtection="0"/>
    <xf numFmtId="0" fontId="38" fillId="16" borderId="0" applyNumberFormat="0" applyFont="0" applyAlignment="0">
      <alignment horizontal="center" vertical="center" wrapText="1"/>
    </xf>
    <xf numFmtId="1" fontId="38" fillId="16" borderId="0" applyFont="0" applyFill="0" applyBorder="0" applyAlignment="0"/>
    <xf numFmtId="14" fontId="38" fillId="0" borderId="0" applyFont="0" applyFill="0" applyBorder="0" applyAlignment="0"/>
    <xf numFmtId="0" fontId="35" fillId="15" borderId="0" applyBorder="0" applyProtection="0">
      <alignment horizontal="right" vertical="center" wrapText="1" indent="2"/>
    </xf>
    <xf numFmtId="164" fontId="38" fillId="25" borderId="0" applyFont="0" applyFill="0" applyBorder="0" applyProtection="0">
      <alignment horizontal="right" indent="2"/>
    </xf>
    <xf numFmtId="0" fontId="39" fillId="25" borderId="0" applyBorder="0" applyProtection="0">
      <alignment horizontal="center" vertical="center"/>
    </xf>
    <xf numFmtId="0" fontId="35" fillId="27" borderId="0" applyBorder="0" applyAlignment="0">
      <alignment horizontal="center" vertical="center" wrapText="1"/>
    </xf>
    <xf numFmtId="164" fontId="40" fillId="28" borderId="0" applyFill="0" applyBorder="0" applyAlignment="0">
      <alignment horizontal="center" vertical="center" wrapText="1"/>
    </xf>
    <xf numFmtId="14" fontId="41" fillId="0" borderId="0" applyFill="0" applyBorder="0">
      <alignment horizontal="left" vertical="center"/>
    </xf>
    <xf numFmtId="44" fontId="41" fillId="0" borderId="0" applyFont="0" applyFill="0" applyBorder="0" applyAlignment="0">
      <alignment horizontal="left" vertical="center"/>
    </xf>
    <xf numFmtId="44" fontId="41" fillId="26" borderId="0" applyFont="0" applyFill="0" applyBorder="0" applyAlignment="0">
      <alignment horizontal="right" vertical="center"/>
    </xf>
    <xf numFmtId="164" fontId="42" fillId="23" borderId="0">
      <alignment horizontal="left" vertical="center" indent="1"/>
      <protection locked="0"/>
    </xf>
    <xf numFmtId="0" fontId="43" fillId="0" borderId="0" applyNumberFormat="0" applyFill="0" applyBorder="0">
      <alignment horizontal="center" vertical="center" wrapText="1"/>
    </xf>
    <xf numFmtId="0" fontId="44" fillId="27" borderId="0">
      <alignment wrapText="1"/>
    </xf>
    <xf numFmtId="1" fontId="41" fillId="0" borderId="0" applyFill="0" applyBorder="0">
      <alignment horizontal="center" vertical="center"/>
    </xf>
  </cellStyleXfs>
  <cellXfs count="292">
    <xf numFmtId="0" fontId="0" fillId="0" borderId="0" xfId="0">
      <alignment vertical="center"/>
    </xf>
    <xf numFmtId="0" fontId="30" fillId="0" borderId="15" xfId="2" applyAlignment="1">
      <alignment vertical="center"/>
    </xf>
    <xf numFmtId="0" fontId="0" fillId="0" borderId="0" xfId="0" applyAlignment="1">
      <alignment horizontal="left" vertical="center" indent="1"/>
    </xf>
    <xf numFmtId="0" fontId="32" fillId="0" borderId="0" xfId="4" applyAlignment="1">
      <alignment horizontal="right" vertical="center"/>
    </xf>
    <xf numFmtId="164" fontId="0" fillId="0" borderId="0" xfId="0" applyNumberFormat="1" applyAlignment="1">
      <alignment horizontal="right" vertical="center" indent="1"/>
    </xf>
    <xf numFmtId="0" fontId="2" fillId="2" borderId="0" xfId="0" applyFont="1" applyFill="1" applyAlignment="1">
      <alignment horizontal="left" vertical="center" indent="1"/>
    </xf>
    <xf numFmtId="0" fontId="2" fillId="2" borderId="0" xfId="0" applyFont="1" applyFill="1">
      <alignment vertical="center"/>
    </xf>
    <xf numFmtId="164" fontId="2" fillId="2" borderId="0" xfId="0" applyNumberFormat="1" applyFont="1" applyFill="1" applyAlignment="1">
      <alignment horizontal="right" vertical="center" indent="1"/>
    </xf>
    <xf numFmtId="0" fontId="1" fillId="0" borderId="0" xfId="1" applyAlignment="1">
      <alignment horizontal="left" vertical="center" indent="1"/>
    </xf>
    <xf numFmtId="0" fontId="24" fillId="0" borderId="14" xfId="3">
      <alignment horizontal="left" vertical="center" indent="1"/>
    </xf>
    <xf numFmtId="0" fontId="24" fillId="0" borderId="14" xfId="3" applyAlignment="1">
      <alignment horizontal="right" vertical="center" indent="1"/>
    </xf>
    <xf numFmtId="0" fontId="0" fillId="0" borderId="0" xfId="0" applyAlignment="1">
      <alignment horizontal="right" vertical="center"/>
    </xf>
    <xf numFmtId="0" fontId="24" fillId="0" borderId="14" xfId="3" applyAlignment="1">
      <alignment horizontal="left" vertical="center"/>
    </xf>
    <xf numFmtId="0" fontId="0" fillId="0" borderId="0" xfId="0" applyAlignment="1">
      <alignment horizontal="center" vertical="center"/>
    </xf>
    <xf numFmtId="0" fontId="5" fillId="0" borderId="0" xfId="0" applyFont="1" applyFill="1" applyBorder="1" applyAlignment="1">
      <alignment vertical="top" wrapText="1"/>
    </xf>
    <xf numFmtId="0" fontId="5" fillId="0" borderId="0" xfId="0" applyFont="1" applyFill="1" applyBorder="1">
      <alignment vertical="center"/>
    </xf>
    <xf numFmtId="0" fontId="7" fillId="0" borderId="0" xfId="0" applyFont="1" applyFill="1" applyBorder="1">
      <alignment vertical="center"/>
    </xf>
    <xf numFmtId="0" fontId="7" fillId="0" borderId="0" xfId="0" applyNumberFormat="1" applyFont="1" applyFill="1" applyBorder="1" applyAlignment="1">
      <alignment horizontal="center" vertical="center"/>
    </xf>
    <xf numFmtId="0" fontId="10" fillId="0" borderId="0" xfId="4"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vertical="center"/>
    </xf>
    <xf numFmtId="165" fontId="12" fillId="0" borderId="0" xfId="5" applyNumberFormat="1" applyFont="1" applyFill="1" applyBorder="1" applyAlignment="1">
      <alignment horizontal="left" vertical="center"/>
    </xf>
    <xf numFmtId="0" fontId="7"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14" fillId="3" borderId="0" xfId="5" applyFont="1" applyFill="1" applyBorder="1" applyAlignment="1">
      <alignment horizontal="left" vertical="center" indent="1"/>
    </xf>
    <xf numFmtId="164" fontId="7" fillId="0" borderId="5" xfId="6" applyNumberFormat="1" applyFont="1" applyFill="1" applyBorder="1" applyAlignment="1">
      <alignment horizontal="right" vertical="center"/>
    </xf>
    <xf numFmtId="164" fontId="7" fillId="0" borderId="0" xfId="6" applyNumberFormat="1" applyFont="1" applyFill="1" applyBorder="1" applyAlignment="1">
      <alignment horizontal="right" vertical="center"/>
    </xf>
    <xf numFmtId="166" fontId="11" fillId="4" borderId="5" xfId="6" applyNumberFormat="1" applyFont="1" applyFill="1" applyBorder="1" applyAlignment="1">
      <alignment horizontal="right" vertical="center"/>
    </xf>
    <xf numFmtId="0" fontId="7" fillId="5" borderId="2" xfId="0" applyFont="1" applyFill="1" applyBorder="1" applyAlignment="1">
      <alignment horizontal="left" vertical="center" wrapText="1" indent="2"/>
    </xf>
    <xf numFmtId="0" fontId="11" fillId="0" borderId="6" xfId="0" applyFont="1" applyFill="1" applyBorder="1" applyAlignment="1">
      <alignment horizontal="right" vertical="center" wrapText="1" indent="2"/>
    </xf>
    <xf numFmtId="164" fontId="11" fillId="6" borderId="7" xfId="0" applyNumberFormat="1" applyFont="1" applyFill="1" applyBorder="1" applyAlignment="1">
      <alignment horizontal="right" vertical="center" wrapText="1" indent="2"/>
    </xf>
    <xf numFmtId="164" fontId="11" fillId="6" borderId="6" xfId="0" applyNumberFormat="1" applyFont="1" applyFill="1" applyBorder="1" applyAlignment="1">
      <alignment horizontal="right" vertical="center" wrapText="1" indent="2"/>
    </xf>
    <xf numFmtId="0" fontId="11" fillId="4" borderId="6" xfId="0" applyFont="1" applyFill="1" applyBorder="1" applyAlignment="1">
      <alignment horizontal="right" vertical="center" wrapText="1" indent="2"/>
    </xf>
    <xf numFmtId="166" fontId="15" fillId="0" borderId="8" xfId="6" applyNumberFormat="1" applyFont="1" applyFill="1" applyBorder="1" applyAlignment="1">
      <alignment horizontal="right" vertical="center"/>
    </xf>
    <xf numFmtId="0" fontId="15"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7" fillId="5" borderId="9" xfId="0" applyFont="1" applyFill="1" applyBorder="1" applyAlignment="1">
      <alignment horizontal="left" vertical="center" wrapText="1" indent="2"/>
    </xf>
    <xf numFmtId="164" fontId="7" fillId="4" borderId="10" xfId="6" applyNumberFormat="1" applyFont="1" applyFill="1" applyBorder="1" applyAlignment="1">
      <alignment horizontal="right" vertical="center"/>
    </xf>
    <xf numFmtId="164" fontId="7" fillId="7" borderId="10" xfId="6" applyNumberFormat="1" applyFont="1" applyFill="1" applyBorder="1" applyAlignment="1">
      <alignment horizontal="right" vertical="center"/>
    </xf>
    <xf numFmtId="164" fontId="11" fillId="6" borderId="0" xfId="6" applyNumberFormat="1" applyFont="1" applyFill="1" applyBorder="1" applyAlignment="1">
      <alignment horizontal="right" vertical="center"/>
    </xf>
    <xf numFmtId="164" fontId="7" fillId="0" borderId="10" xfId="6" applyNumberFormat="1" applyFont="1" applyFill="1" applyBorder="1" applyAlignment="1">
      <alignment horizontal="right" vertical="center"/>
    </xf>
    <xf numFmtId="164" fontId="11" fillId="8" borderId="0" xfId="6" applyNumberFormat="1" applyFont="1" applyFill="1" applyBorder="1" applyAlignment="1">
      <alignment horizontal="right" vertical="center"/>
    </xf>
    <xf numFmtId="0" fontId="14" fillId="3" borderId="9" xfId="5" applyFont="1" applyFill="1" applyBorder="1" applyAlignment="1">
      <alignment horizontal="left" vertical="center" indent="1"/>
    </xf>
    <xf numFmtId="164" fontId="7" fillId="0" borderId="8" xfId="6" applyNumberFormat="1" applyFont="1" applyFill="1" applyBorder="1" applyAlignment="1">
      <alignment horizontal="right" vertical="center"/>
    </xf>
    <xf numFmtId="164" fontId="11" fillId="0" borderId="0" xfId="6" applyNumberFormat="1" applyFont="1" applyFill="1" applyBorder="1" applyAlignment="1">
      <alignment horizontal="right" vertical="center"/>
    </xf>
    <xf numFmtId="164" fontId="11" fillId="6" borderId="7" xfId="0" applyNumberFormat="1" applyFont="1" applyFill="1" applyBorder="1" applyAlignment="1">
      <alignment horizontal="right" vertical="center" wrapText="1"/>
    </xf>
    <xf numFmtId="164" fontId="11" fillId="6" borderId="6" xfId="0" applyNumberFormat="1" applyFont="1" applyFill="1" applyBorder="1" applyAlignment="1">
      <alignment horizontal="right" vertical="center" wrapText="1"/>
    </xf>
    <xf numFmtId="166" fontId="11" fillId="0" borderId="0" xfId="6" applyNumberFormat="1" applyFont="1" applyFill="1" applyBorder="1" applyAlignment="1">
      <alignment horizontal="right" vertical="center"/>
    </xf>
    <xf numFmtId="164" fontId="11" fillId="0" borderId="2" xfId="0" applyNumberFormat="1" applyFont="1" applyFill="1" applyBorder="1" applyAlignment="1">
      <alignment horizontal="right" vertical="center" wrapText="1"/>
    </xf>
    <xf numFmtId="0" fontId="14" fillId="9" borderId="0" xfId="5" applyFont="1" applyFill="1" applyBorder="1" applyAlignment="1">
      <alignment horizontal="left" vertical="center" indent="1"/>
    </xf>
    <xf numFmtId="0" fontId="11" fillId="0" borderId="8" xfId="5" applyFont="1" applyFill="1" applyBorder="1" applyAlignment="1">
      <alignment horizontal="right" vertical="center" indent="1"/>
    </xf>
    <xf numFmtId="0" fontId="11" fillId="0" borderId="0" xfId="5" applyFont="1" applyFill="1" applyBorder="1" applyAlignment="1">
      <alignment horizontal="right" vertical="center" indent="1"/>
    </xf>
    <xf numFmtId="164" fontId="11" fillId="0" borderId="0" xfId="5" applyNumberFormat="1" applyFont="1" applyFill="1" applyBorder="1" applyAlignment="1">
      <alignment horizontal="right" vertical="center"/>
    </xf>
    <xf numFmtId="0" fontId="7" fillId="10" borderId="0" xfId="0" applyFont="1" applyFill="1" applyBorder="1" applyAlignment="1">
      <alignment horizontal="left" vertical="center" indent="2"/>
    </xf>
    <xf numFmtId="164" fontId="11" fillId="7" borderId="8" xfId="6" applyNumberFormat="1" applyFont="1" applyFill="1" applyBorder="1" applyAlignment="1">
      <alignment horizontal="right" vertical="center"/>
    </xf>
    <xf numFmtId="0" fontId="7" fillId="9" borderId="0" xfId="0" applyFont="1" applyFill="1" applyBorder="1" applyAlignment="1">
      <alignment horizontal="left" vertical="center" indent="2"/>
    </xf>
    <xf numFmtId="164" fontId="11" fillId="8" borderId="0" xfId="5" applyNumberFormat="1" applyFont="1" applyFill="1" applyBorder="1" applyAlignment="1">
      <alignment horizontal="right" vertical="center"/>
    </xf>
    <xf numFmtId="0" fontId="7" fillId="9" borderId="2" xfId="0" applyFont="1" applyFill="1" applyBorder="1" applyAlignment="1">
      <alignment horizontal="left" vertical="center" indent="2"/>
    </xf>
    <xf numFmtId="0" fontId="7" fillId="10" borderId="2" xfId="0" applyFont="1" applyFill="1" applyBorder="1" applyAlignment="1">
      <alignment horizontal="left" vertical="center" wrapText="1" indent="2"/>
    </xf>
    <xf numFmtId="0" fontId="14" fillId="11" borderId="0" xfId="5" applyFont="1" applyFill="1" applyBorder="1" applyAlignment="1">
      <alignment horizontal="left" vertical="center" indent="1"/>
    </xf>
    <xf numFmtId="166" fontId="7" fillId="0" borderId="8" xfId="6" applyNumberFormat="1" applyFont="1" applyFill="1" applyBorder="1" applyAlignment="1">
      <alignment horizontal="right" vertical="center"/>
    </xf>
    <xf numFmtId="166" fontId="7" fillId="0" borderId="0" xfId="6" applyNumberFormat="1" applyFont="1" applyFill="1" applyBorder="1" applyAlignment="1">
      <alignment horizontal="right" vertical="center"/>
    </xf>
    <xf numFmtId="0" fontId="11" fillId="12" borderId="0" xfId="0" applyFont="1" applyFill="1" applyBorder="1" applyAlignment="1">
      <alignment horizontal="right" vertical="center"/>
    </xf>
    <xf numFmtId="0" fontId="7" fillId="13" borderId="2" xfId="0" applyFont="1" applyFill="1" applyBorder="1" applyAlignment="1">
      <alignment horizontal="left" vertical="center" wrapText="1" indent="2"/>
    </xf>
    <xf numFmtId="164" fontId="11" fillId="14" borderId="6" xfId="0" applyNumberFormat="1" applyFont="1" applyFill="1" applyBorder="1" applyAlignment="1">
      <alignment horizontal="right" vertical="center" wrapText="1"/>
    </xf>
    <xf numFmtId="0" fontId="11" fillId="11" borderId="0" xfId="0" applyFont="1" applyFill="1" applyBorder="1" applyAlignment="1">
      <alignment horizontal="left" vertical="center" wrapText="1" indent="1"/>
    </xf>
    <xf numFmtId="0" fontId="7" fillId="13" borderId="0" xfId="0" applyFont="1" applyFill="1" applyBorder="1" applyAlignment="1">
      <alignment horizontal="left" vertical="center" wrapText="1" indent="1"/>
    </xf>
    <xf numFmtId="0" fontId="7" fillId="11" borderId="0" xfId="0" applyFont="1" applyFill="1" applyBorder="1" applyAlignment="1">
      <alignment horizontal="left" vertical="center" indent="2"/>
    </xf>
    <xf numFmtId="0" fontId="7" fillId="12" borderId="10" xfId="0" applyFont="1" applyFill="1" applyBorder="1" applyAlignment="1">
      <alignment horizontal="right" vertical="center"/>
    </xf>
    <xf numFmtId="0" fontId="7" fillId="13" borderId="0" xfId="0" applyFont="1" applyFill="1" applyBorder="1" applyAlignment="1">
      <alignment horizontal="left" vertical="center" indent="2"/>
    </xf>
    <xf numFmtId="164" fontId="11" fillId="12" borderId="8" xfId="6" applyNumberFormat="1" applyFont="1" applyFill="1" applyBorder="1" applyAlignment="1">
      <alignment horizontal="right" vertical="center"/>
    </xf>
    <xf numFmtId="0" fontId="16" fillId="0" borderId="0" xfId="3" applyFont="1" applyFill="1" applyBorder="1" applyAlignment="1">
      <alignment horizontal="left" vertical="center"/>
    </xf>
    <xf numFmtId="0" fontId="11" fillId="0" borderId="0" xfId="0" applyFont="1" applyFill="1" applyBorder="1" applyAlignment="1">
      <alignment vertical="center"/>
    </xf>
    <xf numFmtId="0"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7" fillId="3" borderId="9" xfId="5" applyFont="1" applyFill="1" applyBorder="1" applyAlignment="1">
      <alignment horizontal="left" vertical="center" indent="2"/>
    </xf>
    <xf numFmtId="0" fontId="13" fillId="0" borderId="3" xfId="0" applyFont="1" applyFill="1" applyBorder="1" applyAlignment="1">
      <alignment horizontal="center" vertical="center" wrapText="1"/>
    </xf>
    <xf numFmtId="2" fontId="0" fillId="0" borderId="0" xfId="0" applyNumberFormat="1" applyAlignment="1">
      <alignment horizontal="right" vertical="center" indent="1"/>
    </xf>
    <xf numFmtId="0" fontId="24" fillId="0" borderId="14" xfId="3" applyAlignment="1">
      <alignment horizontal="right" vertical="center" wrapText="1" indent="1"/>
    </xf>
    <xf numFmtId="0" fontId="24" fillId="0" borderId="14" xfId="3"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11" xfId="0" applyBorder="1" applyAlignment="1">
      <alignment horizontal="left" vertical="center" indent="1"/>
    </xf>
    <xf numFmtId="0" fontId="0" fillId="0" borderId="11" xfId="0" applyBorder="1">
      <alignment vertical="center"/>
    </xf>
    <xf numFmtId="1" fontId="0" fillId="0" borderId="11" xfId="0" applyNumberFormat="1" applyBorder="1">
      <alignment vertical="center"/>
    </xf>
    <xf numFmtId="0" fontId="17" fillId="2" borderId="0" xfId="0" applyFont="1" applyFill="1" applyBorder="1" applyAlignment="1">
      <alignment horizontal="left" vertical="center" indent="3"/>
    </xf>
    <xf numFmtId="2" fontId="0" fillId="0" borderId="0" xfId="0" applyNumberFormat="1">
      <alignment vertical="center"/>
    </xf>
    <xf numFmtId="1" fontId="0" fillId="0" borderId="0" xfId="0" applyNumberFormat="1" applyAlignment="1">
      <alignment horizontal="right" vertical="center" indent="1"/>
    </xf>
    <xf numFmtId="1" fontId="0" fillId="0" borderId="0" xfId="0" applyNumberFormat="1">
      <alignment vertical="center"/>
    </xf>
    <xf numFmtId="0" fontId="17" fillId="0" borderId="0" xfId="0" applyFont="1" applyFill="1" applyBorder="1" applyAlignment="1">
      <alignment horizontal="left" vertical="center" indent="3"/>
    </xf>
    <xf numFmtId="0" fontId="17" fillId="2" borderId="12" xfId="0" applyFont="1" applyFill="1" applyBorder="1" applyAlignment="1">
      <alignment horizontal="left" vertical="center" indent="3"/>
    </xf>
    <xf numFmtId="2" fontId="0" fillId="0" borderId="12" xfId="0" applyNumberFormat="1" applyBorder="1">
      <alignment vertical="center"/>
    </xf>
    <xf numFmtId="1" fontId="0" fillId="0" borderId="12" xfId="0" applyNumberFormat="1" applyBorder="1" applyAlignment="1">
      <alignment horizontal="right" vertical="center" indent="1"/>
    </xf>
    <xf numFmtId="1" fontId="0" fillId="0" borderId="12" xfId="0" applyNumberFormat="1" applyBorder="1">
      <alignment vertical="center"/>
    </xf>
    <xf numFmtId="0" fontId="17" fillId="0" borderId="12" xfId="0" applyFont="1" applyFill="1" applyBorder="1" applyAlignment="1">
      <alignment horizontal="left" vertical="center" indent="3"/>
    </xf>
    <xf numFmtId="2" fontId="0" fillId="0" borderId="12" xfId="0" applyNumberFormat="1" applyBorder="1" applyAlignment="1">
      <alignment horizontal="right" vertical="center" indent="1"/>
    </xf>
    <xf numFmtId="167" fontId="0" fillId="0" borderId="0" xfId="7" applyNumberFormat="1" applyFont="1" applyAlignment="1">
      <alignment vertical="center"/>
    </xf>
    <xf numFmtId="167" fontId="0" fillId="0" borderId="0" xfId="7" applyNumberFormat="1" applyFont="1" applyAlignment="1">
      <alignment horizontal="right" vertical="center" indent="1"/>
    </xf>
    <xf numFmtId="44" fontId="0" fillId="0" borderId="0" xfId="7" applyNumberFormat="1" applyFont="1" applyAlignment="1">
      <alignment horizontal="right" vertical="center" indent="1"/>
    </xf>
    <xf numFmtId="2" fontId="0" fillId="0" borderId="0" xfId="0" applyNumberFormat="1" applyBorder="1">
      <alignment vertical="center"/>
    </xf>
    <xf numFmtId="2" fontId="0" fillId="0" borderId="11" xfId="0" applyNumberFormat="1" applyBorder="1">
      <alignment vertical="center"/>
    </xf>
    <xf numFmtId="2" fontId="0" fillId="0" borderId="13" xfId="0" applyNumberFormat="1" applyBorder="1">
      <alignment vertical="center"/>
    </xf>
    <xf numFmtId="0" fontId="0" fillId="0" borderId="13" xfId="0" applyBorder="1">
      <alignment vertical="center"/>
    </xf>
    <xf numFmtId="1" fontId="0" fillId="0" borderId="13" xfId="0" applyNumberFormat="1" applyBorder="1" applyAlignment="1">
      <alignment horizontal="right" vertical="center" indent="1"/>
    </xf>
    <xf numFmtId="164" fontId="0" fillId="0" borderId="12" xfId="0" applyNumberFormat="1" applyBorder="1" applyAlignment="1">
      <alignment horizontal="right" vertical="center" indent="1"/>
    </xf>
    <xf numFmtId="0" fontId="0" fillId="0" borderId="12" xfId="0" applyBorder="1">
      <alignment vertical="center"/>
    </xf>
    <xf numFmtId="0" fontId="0" fillId="0" borderId="0" xfId="0" applyAlignment="1">
      <alignment horizontal="center" vertical="center" wrapText="1"/>
    </xf>
    <xf numFmtId="2" fontId="0" fillId="0" borderId="11" xfId="0" applyNumberFormat="1" applyBorder="1" applyAlignment="1">
      <alignment horizontal="right" vertical="center" indent="1"/>
    </xf>
    <xf numFmtId="164" fontId="0" fillId="0" borderId="11" xfId="0" applyNumberFormat="1" applyBorder="1" applyAlignment="1">
      <alignment horizontal="right" vertical="center" indent="1"/>
    </xf>
    <xf numFmtId="0" fontId="0" fillId="0" borderId="13" xfId="0" applyBorder="1" applyAlignment="1">
      <alignment horizontal="left" vertical="center" indent="1"/>
    </xf>
    <xf numFmtId="2" fontId="0" fillId="0" borderId="13" xfId="0" applyNumberFormat="1" applyBorder="1" applyAlignment="1">
      <alignment horizontal="right" vertical="center" indent="1"/>
    </xf>
    <xf numFmtId="164" fontId="0" fillId="0" borderId="13" xfId="0" applyNumberFormat="1" applyBorder="1" applyAlignment="1">
      <alignment horizontal="right" vertical="center" indent="1"/>
    </xf>
    <xf numFmtId="2" fontId="0" fillId="0" borderId="0" xfId="0" applyNumberFormat="1" applyBorder="1" applyAlignment="1">
      <alignment horizontal="right" vertical="center" indent="1"/>
    </xf>
    <xf numFmtId="164" fontId="0" fillId="0" borderId="0" xfId="0" applyNumberFormat="1" applyBorder="1" applyAlignment="1">
      <alignment horizontal="right" vertical="center" indent="1"/>
    </xf>
    <xf numFmtId="1" fontId="0" fillId="0" borderId="0" xfId="0" applyNumberFormat="1" applyBorder="1" applyAlignment="1">
      <alignment horizontal="right" vertical="center" indent="1"/>
    </xf>
    <xf numFmtId="1" fontId="0" fillId="0" borderId="11" xfId="0" applyNumberFormat="1" applyBorder="1" applyAlignment="1">
      <alignment horizontal="right" vertical="center" indent="1"/>
    </xf>
    <xf numFmtId="0" fontId="19" fillId="2" borderId="13" xfId="0" applyFont="1" applyFill="1" applyBorder="1" applyAlignment="1">
      <alignment horizontal="left" vertical="center" indent="3"/>
    </xf>
    <xf numFmtId="0" fontId="18" fillId="0" borderId="13" xfId="0" applyFont="1" applyFill="1" applyBorder="1" applyAlignment="1">
      <alignment horizontal="left" vertical="center" indent="1"/>
    </xf>
    <xf numFmtId="2" fontId="0" fillId="0" borderId="12" xfId="0" applyNumberFormat="1" applyBorder="1" applyAlignment="1">
      <alignment horizontal="center" vertical="center"/>
    </xf>
    <xf numFmtId="164" fontId="21" fillId="0" borderId="0" xfId="0" applyNumberFormat="1" applyFont="1" applyBorder="1" applyAlignment="1">
      <alignment horizontal="right" vertical="center" indent="1"/>
    </xf>
    <xf numFmtId="0" fontId="25" fillId="2" borderId="0" xfId="0" applyFont="1" applyFill="1" applyBorder="1" applyAlignment="1">
      <alignment horizontal="left" vertical="center" indent="1"/>
    </xf>
    <xf numFmtId="0" fontId="25" fillId="2" borderId="0" xfId="0" applyFont="1" applyFill="1" applyBorder="1">
      <alignment vertical="center"/>
    </xf>
    <xf numFmtId="164" fontId="25" fillId="2" borderId="0" xfId="0" applyNumberFormat="1" applyFont="1" applyFill="1" applyBorder="1" applyAlignment="1">
      <alignment horizontal="right" vertical="center" indent="1"/>
    </xf>
    <xf numFmtId="0" fontId="21" fillId="0" borderId="0" xfId="0" applyFont="1" applyBorder="1">
      <alignment vertical="center"/>
    </xf>
    <xf numFmtId="0" fontId="22" fillId="0" borderId="0" xfId="4" applyFont="1" applyBorder="1" applyAlignment="1">
      <alignment horizontal="right" vertical="center"/>
    </xf>
    <xf numFmtId="0" fontId="23" fillId="0" borderId="0" xfId="2" applyFont="1" applyBorder="1" applyAlignment="1">
      <alignment vertical="center"/>
    </xf>
    <xf numFmtId="0" fontId="24" fillId="0" borderId="0" xfId="3" applyFont="1" applyBorder="1">
      <alignment horizontal="left" vertical="center" indent="1"/>
    </xf>
    <xf numFmtId="0" fontId="24" fillId="0" borderId="0" xfId="3" applyFont="1" applyBorder="1" applyAlignment="1">
      <alignment horizontal="right" vertical="center" indent="1"/>
    </xf>
    <xf numFmtId="0" fontId="21" fillId="0" borderId="0" xfId="0" applyFont="1" applyBorder="1" applyAlignment="1">
      <alignment horizontal="left" vertical="center" indent="1"/>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4" fillId="0" borderId="0" xfId="3" applyBorder="1">
      <alignment horizontal="left" vertical="center" indent="1"/>
    </xf>
    <xf numFmtId="0" fontId="27" fillId="0" borderId="0" xfId="4" applyFont="1" applyFill="1" applyBorder="1" applyAlignment="1">
      <alignment vertical="center"/>
    </xf>
    <xf numFmtId="164" fontId="21" fillId="0" borderId="0" xfId="0" applyNumberFormat="1" applyFont="1" applyBorder="1" applyAlignment="1">
      <alignment horizontal="right" vertical="center"/>
    </xf>
    <xf numFmtId="164" fontId="21" fillId="0" borderId="0" xfId="0" applyNumberFormat="1" applyFont="1" applyFill="1" applyBorder="1">
      <alignment vertical="center"/>
    </xf>
    <xf numFmtId="0" fontId="21" fillId="0" borderId="0" xfId="0" applyFont="1" applyBorder="1" applyAlignment="1">
      <alignment horizontal="center" vertical="center"/>
    </xf>
    <xf numFmtId="49" fontId="21" fillId="0" borderId="0" xfId="0" applyNumberFormat="1" applyFont="1" applyBorder="1" applyAlignment="1">
      <alignment horizontal="right" vertical="center" indent="1"/>
    </xf>
    <xf numFmtId="164" fontId="21" fillId="0" borderId="0" xfId="0" applyNumberFormat="1" applyFont="1" applyBorder="1">
      <alignment vertical="center"/>
    </xf>
    <xf numFmtId="0" fontId="29" fillId="0" borderId="0" xfId="0" applyFont="1" applyBorder="1" applyAlignment="1">
      <alignment horizontal="right" vertical="center"/>
    </xf>
    <xf numFmtId="0" fontId="29" fillId="0" borderId="0" xfId="0" applyFont="1" applyBorder="1">
      <alignment vertical="center"/>
    </xf>
    <xf numFmtId="0" fontId="21" fillId="0" borderId="0" xfId="0" applyFont="1" applyBorder="1" applyAlignment="1">
      <alignment horizontal="right" vertical="center" indent="1"/>
    </xf>
    <xf numFmtId="164" fontId="21" fillId="0" borderId="0" xfId="0" applyNumberFormat="1" applyFont="1" applyBorder="1" applyAlignment="1">
      <alignment horizontal="center" vertical="center" wrapText="1"/>
    </xf>
    <xf numFmtId="0" fontId="24" fillId="0" borderId="14" xfId="3" applyAlignment="1">
      <alignment horizontal="left" vertical="center" wrapText="1"/>
    </xf>
    <xf numFmtId="0" fontId="21" fillId="0" borderId="0" xfId="0" applyFont="1" applyBorder="1" applyAlignment="1">
      <alignment vertical="center" wrapText="1"/>
    </xf>
    <xf numFmtId="0" fontId="33" fillId="0" borderId="0" xfId="4" applyFont="1" applyFill="1" applyBorder="1" applyAlignment="1">
      <alignment vertical="center"/>
    </xf>
    <xf numFmtId="0" fontId="32" fillId="0" borderId="0" xfId="4" applyFill="1" applyBorder="1" applyAlignment="1">
      <alignment horizontal="left" vertical="center"/>
    </xf>
    <xf numFmtId="164" fontId="21" fillId="0" borderId="0" xfId="0" applyNumberFormat="1" applyFont="1" applyBorder="1" applyAlignment="1">
      <alignment horizontal="left" vertical="center" indent="1"/>
    </xf>
    <xf numFmtId="0" fontId="34" fillId="0" borderId="0" xfId="4" applyFont="1" applyFill="1" applyBorder="1" applyAlignment="1">
      <alignment horizontal="left" vertical="center"/>
    </xf>
    <xf numFmtId="0" fontId="28" fillId="0" borderId="0" xfId="4" applyFont="1" applyFill="1" applyBorder="1" applyAlignment="1">
      <alignment horizontal="left" vertical="center"/>
    </xf>
    <xf numFmtId="15" fontId="34" fillId="0" borderId="0" xfId="4" applyNumberFormat="1" applyFont="1" applyFill="1" applyBorder="1" applyAlignment="1">
      <alignment horizontal="left" vertical="center"/>
    </xf>
    <xf numFmtId="44" fontId="25" fillId="0" borderId="0" xfId="7" applyFont="1" applyBorder="1" applyAlignment="1">
      <alignment vertical="center"/>
    </xf>
    <xf numFmtId="49" fontId="21" fillId="0" borderId="0" xfId="0" applyNumberFormat="1" applyFont="1" applyBorder="1" applyAlignment="1">
      <alignment horizontal="right" vertical="center" wrapText="1" indent="1"/>
    </xf>
    <xf numFmtId="0" fontId="14" fillId="17" borderId="0" xfId="5" applyFont="1" applyFill="1" applyBorder="1" applyAlignment="1">
      <alignment horizontal="left" vertical="center" indent="1"/>
    </xf>
    <xf numFmtId="166" fontId="15" fillId="18" borderId="8" xfId="6" applyNumberFormat="1" applyFont="1" applyFill="1" applyBorder="1" applyAlignment="1">
      <alignment horizontal="right" vertical="center"/>
    </xf>
    <xf numFmtId="0" fontId="15" fillId="18" borderId="0" xfId="0" applyFont="1" applyFill="1" applyBorder="1" applyAlignment="1">
      <alignment horizontal="right" vertical="center"/>
    </xf>
    <xf numFmtId="0" fontId="13" fillId="18" borderId="0" xfId="0" applyFont="1" applyFill="1" applyBorder="1" applyAlignment="1">
      <alignment horizontal="right" vertical="center"/>
    </xf>
    <xf numFmtId="164" fontId="11" fillId="19" borderId="0" xfId="6" applyNumberFormat="1" applyFont="1" applyFill="1" applyBorder="1" applyAlignment="1">
      <alignment horizontal="right" vertical="center"/>
    </xf>
    <xf numFmtId="164" fontId="11" fillId="20" borderId="0" xfId="6" applyNumberFormat="1" applyFont="1" applyFill="1" applyBorder="1" applyAlignment="1">
      <alignment horizontal="right" vertical="center"/>
    </xf>
    <xf numFmtId="164" fontId="11" fillId="21" borderId="0" xfId="6" applyNumberFormat="1" applyFont="1" applyFill="1" applyBorder="1" applyAlignment="1">
      <alignment horizontal="right" vertical="center"/>
    </xf>
    <xf numFmtId="164" fontId="11" fillId="20" borderId="7" xfId="0" applyNumberFormat="1" applyFont="1" applyFill="1" applyBorder="1" applyAlignment="1">
      <alignment horizontal="right" vertical="center" wrapText="1"/>
    </xf>
    <xf numFmtId="44" fontId="7" fillId="7" borderId="10" xfId="7" applyFont="1" applyFill="1" applyBorder="1" applyAlignment="1">
      <alignment horizontal="right" vertical="center"/>
    </xf>
    <xf numFmtId="44" fontId="11" fillId="7" borderId="8" xfId="7" applyFont="1" applyFill="1" applyBorder="1" applyAlignment="1">
      <alignment horizontal="right" vertical="center"/>
    </xf>
    <xf numFmtId="44" fontId="11" fillId="0" borderId="0" xfId="7" applyFont="1" applyFill="1" applyBorder="1" applyAlignment="1">
      <alignment horizontal="right" vertical="center" indent="1"/>
    </xf>
    <xf numFmtId="44" fontId="11" fillId="8" borderId="0" xfId="7" applyFont="1" applyFill="1" applyBorder="1" applyAlignment="1">
      <alignment horizontal="right" vertical="center"/>
    </xf>
    <xf numFmtId="44" fontId="11" fillId="6" borderId="7" xfId="7" applyFont="1" applyFill="1" applyBorder="1" applyAlignment="1">
      <alignment horizontal="right" vertical="center" wrapText="1"/>
    </xf>
    <xf numFmtId="44" fontId="11" fillId="6" borderId="6" xfId="7" applyFont="1" applyFill="1" applyBorder="1" applyAlignment="1">
      <alignment horizontal="right" vertical="center" wrapText="1"/>
    </xf>
    <xf numFmtId="44" fontId="7" fillId="0" borderId="0" xfId="7" applyFont="1" applyFill="1" applyBorder="1" applyAlignment="1">
      <alignment horizontal="right" vertical="center"/>
    </xf>
    <xf numFmtId="44" fontId="11" fillId="12" borderId="0" xfId="7" applyFont="1" applyFill="1" applyBorder="1" applyAlignment="1">
      <alignment horizontal="right" vertical="center"/>
    </xf>
    <xf numFmtId="44" fontId="11" fillId="14" borderId="6" xfId="7" applyFont="1" applyFill="1" applyBorder="1" applyAlignment="1">
      <alignment horizontal="right" vertical="center" wrapText="1"/>
    </xf>
    <xf numFmtId="44" fontId="7" fillId="0" borderId="0" xfId="7" applyFont="1" applyFill="1" applyBorder="1" applyAlignment="1">
      <alignment horizontal="right" vertical="center" indent="1"/>
    </xf>
    <xf numFmtId="44" fontId="7" fillId="6" borderId="7" xfId="7" applyFont="1" applyFill="1" applyBorder="1" applyAlignment="1">
      <alignment horizontal="right" vertical="center" wrapText="1"/>
    </xf>
    <xf numFmtId="0" fontId="36" fillId="0" borderId="0" xfId="0" applyFont="1" applyFill="1" applyBorder="1">
      <alignment vertical="center"/>
    </xf>
    <xf numFmtId="164" fontId="11" fillId="0" borderId="8" xfId="6" applyNumberFormat="1" applyFont="1" applyFill="1" applyBorder="1" applyAlignment="1">
      <alignment horizontal="right" vertical="center"/>
    </xf>
    <xf numFmtId="164" fontId="11" fillId="6" borderId="6" xfId="7" applyNumberFormat="1" applyFont="1" applyFill="1" applyBorder="1" applyAlignment="1">
      <alignment horizontal="right" vertical="center" wrapText="1"/>
    </xf>
    <xf numFmtId="44" fontId="11" fillId="0" borderId="8" xfId="7" applyFont="1" applyFill="1" applyBorder="1" applyAlignment="1">
      <alignment horizontal="right" vertical="center" indent="1"/>
    </xf>
    <xf numFmtId="0" fontId="14" fillId="21" borderId="0" xfId="5" applyFont="1" applyFill="1" applyBorder="1" applyAlignment="1">
      <alignment horizontal="left" vertical="center" indent="1"/>
    </xf>
    <xf numFmtId="164" fontId="7" fillId="22" borderId="10" xfId="6" applyNumberFormat="1" applyFont="1" applyFill="1" applyBorder="1" applyAlignment="1">
      <alignment horizontal="right" vertical="center"/>
    </xf>
    <xf numFmtId="164" fontId="7" fillId="23" borderId="10" xfId="6" applyNumberFormat="1" applyFont="1" applyFill="1" applyBorder="1" applyAlignment="1">
      <alignment horizontal="right" vertical="center"/>
    </xf>
    <xf numFmtId="164" fontId="37" fillId="24" borderId="10" xfId="6" applyNumberFormat="1" applyFont="1" applyFill="1" applyBorder="1" applyAlignment="1">
      <alignment horizontal="right" vertical="center"/>
    </xf>
    <xf numFmtId="0" fontId="7" fillId="3" borderId="16" xfId="5" applyFont="1" applyFill="1" applyBorder="1" applyAlignment="1">
      <alignment horizontal="left" vertical="center" indent="2"/>
    </xf>
    <xf numFmtId="164" fontId="7" fillId="4" borderId="17" xfId="6" applyNumberFormat="1" applyFont="1" applyFill="1" applyBorder="1" applyAlignment="1">
      <alignment horizontal="right" vertical="center"/>
    </xf>
    <xf numFmtId="164" fontId="7" fillId="7" borderId="17" xfId="6" applyNumberFormat="1" applyFont="1" applyFill="1" applyBorder="1" applyAlignment="1">
      <alignment horizontal="right" vertical="center"/>
    </xf>
    <xf numFmtId="164" fontId="11" fillId="6" borderId="7" xfId="7" applyNumberFormat="1" applyFont="1" applyFill="1" applyBorder="1" applyAlignment="1">
      <alignment horizontal="right" vertical="center" wrapText="1"/>
    </xf>
    <xf numFmtId="0" fontId="46" fillId="0" borderId="0" xfId="0" applyFont="1" applyBorder="1">
      <alignment vertical="center"/>
    </xf>
    <xf numFmtId="0" fontId="32" fillId="0" borderId="0" xfId="4" applyFont="1" applyBorder="1" applyAlignment="1">
      <alignment horizontal="right" vertical="center"/>
    </xf>
    <xf numFmtId="0" fontId="33" fillId="0" borderId="0" xfId="2" applyFont="1" applyBorder="1" applyAlignment="1">
      <alignment vertical="center"/>
    </xf>
    <xf numFmtId="0" fontId="47" fillId="0" borderId="0" xfId="3" applyFont="1" applyBorder="1">
      <alignment horizontal="left" vertical="center" indent="1"/>
    </xf>
    <xf numFmtId="0" fontId="47" fillId="0" borderId="0" xfId="3" applyFont="1" applyBorder="1" applyAlignment="1">
      <alignment horizontal="right" vertical="center" indent="1"/>
    </xf>
    <xf numFmtId="0" fontId="46" fillId="0" borderId="0" xfId="0" applyFont="1" applyBorder="1" applyAlignment="1">
      <alignment horizontal="left" vertical="center" indent="1"/>
    </xf>
    <xf numFmtId="164" fontId="46" fillId="0" borderId="0" xfId="0" applyNumberFormat="1" applyFont="1" applyBorder="1" applyAlignment="1">
      <alignment horizontal="right" vertical="center" indent="1"/>
    </xf>
    <xf numFmtId="0" fontId="47" fillId="2" borderId="0" xfId="0" applyFont="1" applyFill="1" applyBorder="1" applyAlignment="1">
      <alignment horizontal="left" vertical="center" indent="1"/>
    </xf>
    <xf numFmtId="0" fontId="47" fillId="2" borderId="0" xfId="0" applyFont="1" applyFill="1" applyBorder="1">
      <alignment vertical="center"/>
    </xf>
    <xf numFmtId="164" fontId="47" fillId="2" borderId="0" xfId="0" applyNumberFormat="1" applyFont="1" applyFill="1" applyBorder="1" applyAlignment="1">
      <alignment horizontal="right" vertical="center" indent="1"/>
    </xf>
    <xf numFmtId="0" fontId="46" fillId="15" borderId="0" xfId="0" applyFont="1" applyFill="1" applyBorder="1">
      <alignment vertical="center"/>
    </xf>
    <xf numFmtId="164" fontId="46" fillId="0" borderId="0" xfId="0" applyNumberFormat="1" applyFont="1" applyFill="1" applyBorder="1" applyAlignment="1">
      <alignment horizontal="right" vertical="center" indent="1"/>
    </xf>
    <xf numFmtId="9" fontId="46" fillId="0" borderId="0" xfId="0" applyNumberFormat="1" applyFont="1" applyBorder="1">
      <alignment vertical="center"/>
    </xf>
    <xf numFmtId="0" fontId="46" fillId="0" borderId="0" xfId="0" applyFont="1" applyBorder="1" applyAlignment="1">
      <alignment horizontal="left" vertical="center"/>
    </xf>
    <xf numFmtId="0" fontId="46" fillId="0" borderId="0" xfId="0" applyFont="1" applyBorder="1" applyAlignment="1">
      <alignment horizontal="left" vertical="center" indent="2"/>
    </xf>
    <xf numFmtId="0" fontId="45" fillId="29" borderId="0" xfId="0" applyFont="1" applyFill="1" applyBorder="1">
      <alignment vertical="center"/>
    </xf>
    <xf numFmtId="0" fontId="48" fillId="29" borderId="0" xfId="2" applyFont="1" applyFill="1" applyBorder="1" applyAlignment="1">
      <alignment vertical="center"/>
    </xf>
    <xf numFmtId="0" fontId="47" fillId="0" borderId="0" xfId="3" applyFont="1" applyBorder="1" applyAlignment="1">
      <alignment horizontal="left" vertical="center"/>
    </xf>
    <xf numFmtId="0" fontId="46" fillId="0" borderId="0" xfId="0" applyFont="1" applyBorder="1" applyAlignment="1">
      <alignment horizontal="right" vertical="center"/>
    </xf>
    <xf numFmtId="9" fontId="46" fillId="0" borderId="0" xfId="8" applyFont="1" applyBorder="1" applyAlignment="1">
      <alignment vertical="center"/>
    </xf>
    <xf numFmtId="0" fontId="49" fillId="0" borderId="0" xfId="1" applyFont="1" applyBorder="1" applyAlignment="1">
      <alignment horizontal="left" vertical="center" indent="1"/>
    </xf>
    <xf numFmtId="0" fontId="49" fillId="0" borderId="0" xfId="0" applyFont="1" applyBorder="1">
      <alignment vertical="center"/>
    </xf>
    <xf numFmtId="0" fontId="46" fillId="0" borderId="0" xfId="0" applyFont="1" applyBorder="1" applyAlignment="1">
      <alignment horizontal="center" vertical="center"/>
    </xf>
    <xf numFmtId="0" fontId="8" fillId="0" borderId="1" xfId="2" applyFont="1" applyFill="1" applyBorder="1" applyAlignment="1">
      <alignment horizontal="left" vertical="center"/>
    </xf>
    <xf numFmtId="0" fontId="30" fillId="0" borderId="15" xfId="2" applyFill="1" applyAlignment="1">
      <alignment horizontal="left" vertical="center"/>
    </xf>
    <xf numFmtId="0" fontId="27" fillId="0" borderId="0" xfId="4" applyFont="1" applyFill="1" applyBorder="1" applyAlignment="1">
      <alignment horizontal="left" vertical="center"/>
    </xf>
    <xf numFmtId="0" fontId="20" fillId="0" borderId="0" xfId="1" applyFont="1" applyBorder="1" applyAlignment="1">
      <alignment horizontal="left" vertical="center"/>
    </xf>
    <xf numFmtId="0" fontId="32" fillId="0" borderId="0" xfId="4" applyAlignment="1">
      <alignment horizontal="center" vertical="center"/>
    </xf>
    <xf numFmtId="0" fontId="0" fillId="0" borderId="0" xfId="0" applyAlignment="1">
      <alignment horizontal="center" vertical="center"/>
    </xf>
    <xf numFmtId="165" fontId="50" fillId="0" borderId="0" xfId="5" applyNumberFormat="1" applyFont="1" applyFill="1" applyBorder="1" applyAlignment="1">
      <alignment horizontal="left" vertical="center"/>
    </xf>
    <xf numFmtId="0" fontId="7" fillId="5" borderId="9" xfId="0" quotePrefix="1" applyFont="1" applyFill="1" applyBorder="1" applyAlignment="1">
      <alignment horizontal="left" vertical="center" wrapText="1" indent="2"/>
    </xf>
    <xf numFmtId="0" fontId="37" fillId="0" borderId="0" xfId="0" applyFont="1" applyAlignment="1">
      <alignment vertical="top" wrapText="1"/>
    </xf>
    <xf numFmtId="0" fontId="51" fillId="0" borderId="0" xfId="0" applyFont="1">
      <alignment vertical="center"/>
    </xf>
    <xf numFmtId="0" fontId="7" fillId="0" borderId="0" xfId="0" applyFont="1">
      <alignment vertical="center"/>
    </xf>
    <xf numFmtId="0" fontId="52" fillId="0" borderId="15" xfId="0" applyFont="1" applyBorder="1" applyAlignment="1">
      <alignment horizontal="left" vertical="center"/>
    </xf>
    <xf numFmtId="0" fontId="7" fillId="0" borderId="0" xfId="0" applyFont="1" applyAlignment="1">
      <alignment horizontal="center" vertical="center"/>
    </xf>
    <xf numFmtId="0" fontId="53" fillId="0" borderId="0" xfId="0" applyFont="1">
      <alignment vertical="center"/>
    </xf>
    <xf numFmtId="0" fontId="11" fillId="0" borderId="0" xfId="0" applyFont="1">
      <alignment vertical="center"/>
    </xf>
    <xf numFmtId="165" fontId="12" fillId="0" borderId="0" xfId="0" applyNumberFormat="1" applyFont="1" applyAlignment="1">
      <alignment horizontal="left" vertical="center"/>
    </xf>
    <xf numFmtId="0" fontId="7"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54" fillId="0" borderId="4" xfId="0" applyFont="1" applyBorder="1" applyAlignment="1">
      <alignment horizontal="center" vertical="center"/>
    </xf>
    <xf numFmtId="0" fontId="7" fillId="30" borderId="9" xfId="0" applyFont="1" applyFill="1" applyBorder="1" applyAlignment="1">
      <alignment horizontal="left" vertical="center"/>
    </xf>
    <xf numFmtId="164" fontId="7" fillId="31" borderId="10" xfId="0" applyNumberFormat="1" applyFont="1" applyFill="1" applyBorder="1" applyAlignment="1">
      <alignment horizontal="right" vertical="center"/>
    </xf>
    <xf numFmtId="164" fontId="7" fillId="32" borderId="10" xfId="0" applyNumberFormat="1" applyFont="1" applyFill="1" applyBorder="1" applyAlignment="1">
      <alignment horizontal="right" vertical="center"/>
    </xf>
    <xf numFmtId="164" fontId="11" fillId="33" borderId="0" xfId="0" applyNumberFormat="1" applyFont="1" applyFill="1" applyAlignment="1">
      <alignment horizontal="right" vertical="center"/>
    </xf>
    <xf numFmtId="0" fontId="7" fillId="34" borderId="9" xfId="0" applyFont="1" applyFill="1" applyBorder="1" applyAlignment="1">
      <alignment horizontal="left" vertical="center" wrapText="1"/>
    </xf>
    <xf numFmtId="164" fontId="7" fillId="35" borderId="10" xfId="0" applyNumberFormat="1" applyFont="1" applyFill="1" applyBorder="1" applyAlignment="1">
      <alignment horizontal="right" vertical="center"/>
    </xf>
    <xf numFmtId="164" fontId="11" fillId="35" borderId="0" xfId="0" applyNumberFormat="1" applyFont="1" applyFill="1" applyAlignment="1">
      <alignment horizontal="right" vertical="center"/>
    </xf>
    <xf numFmtId="0" fontId="7" fillId="36" borderId="9" xfId="0" applyFont="1" applyFill="1" applyBorder="1" applyAlignment="1">
      <alignment horizontal="left" vertical="center"/>
    </xf>
    <xf numFmtId="168" fontId="7" fillId="32" borderId="18" xfId="0" applyNumberFormat="1" applyFont="1" applyFill="1" applyBorder="1" applyAlignment="1">
      <alignment horizontal="right" vertical="center"/>
    </xf>
    <xf numFmtId="164" fontId="11" fillId="32" borderId="19" xfId="0" applyNumberFormat="1" applyFont="1" applyFill="1" applyBorder="1" applyAlignment="1">
      <alignment horizontal="right" vertical="center"/>
    </xf>
    <xf numFmtId="0" fontId="14" fillId="30" borderId="0" xfId="0" applyFont="1" applyFill="1" applyAlignment="1">
      <alignment horizontal="left" vertical="center"/>
    </xf>
    <xf numFmtId="164" fontId="11" fillId="32" borderId="20" xfId="0" applyNumberFormat="1" applyFont="1" applyFill="1" applyBorder="1" applyAlignment="1">
      <alignment horizontal="right" vertical="center" wrapText="1"/>
    </xf>
    <xf numFmtId="164" fontId="11" fillId="32" borderId="13" xfId="0" applyNumberFormat="1" applyFont="1" applyFill="1" applyBorder="1" applyAlignment="1">
      <alignment horizontal="right" vertical="center"/>
    </xf>
    <xf numFmtId="9" fontId="7" fillId="35" borderId="21" xfId="8" applyFont="1" applyFill="1" applyBorder="1" applyAlignment="1">
      <alignment horizontal="right" vertical="center"/>
    </xf>
    <xf numFmtId="0" fontId="14" fillId="37" borderId="0" xfId="0" applyFont="1" applyFill="1" applyAlignment="1">
      <alignment horizontal="left" vertical="center"/>
    </xf>
    <xf numFmtId="0" fontId="11" fillId="38" borderId="8" xfId="0" applyFont="1" applyFill="1" applyBorder="1" applyAlignment="1">
      <alignment horizontal="right" vertical="center"/>
    </xf>
    <xf numFmtId="0" fontId="11" fillId="38" borderId="0" xfId="0" applyFont="1" applyFill="1" applyAlignment="1">
      <alignment horizontal="right" vertical="center"/>
    </xf>
    <xf numFmtId="164" fontId="11" fillId="38" borderId="0" xfId="0" applyNumberFormat="1" applyFont="1" applyFill="1" applyAlignment="1">
      <alignment horizontal="right" vertical="center"/>
    </xf>
    <xf numFmtId="0" fontId="7" fillId="39" borderId="0" xfId="0" applyFont="1" applyFill="1" applyAlignment="1">
      <alignment horizontal="left" vertical="center"/>
    </xf>
    <xf numFmtId="164" fontId="7" fillId="24" borderId="10" xfId="0" applyNumberFormat="1" applyFont="1" applyFill="1" applyBorder="1" applyAlignment="1">
      <alignment horizontal="right" vertical="center"/>
    </xf>
    <xf numFmtId="44" fontId="11" fillId="24" borderId="8" xfId="0" applyNumberFormat="1" applyFont="1" applyFill="1" applyBorder="1" applyAlignment="1">
      <alignment horizontal="right" vertical="center"/>
    </xf>
    <xf numFmtId="0" fontId="7" fillId="37" borderId="0" xfId="0" applyFont="1" applyFill="1" applyAlignment="1">
      <alignment horizontal="left" vertical="center"/>
    </xf>
    <xf numFmtId="164" fontId="7" fillId="38" borderId="10" xfId="0" applyNumberFormat="1" applyFont="1" applyFill="1" applyBorder="1" applyAlignment="1">
      <alignment horizontal="right" vertical="center"/>
    </xf>
    <xf numFmtId="44" fontId="7" fillId="38" borderId="0" xfId="0" applyNumberFormat="1" applyFont="1" applyFill="1" applyAlignment="1">
      <alignment horizontal="right" vertical="center"/>
    </xf>
    <xf numFmtId="44" fontId="11" fillId="38" borderId="0" xfId="0" applyNumberFormat="1" applyFont="1" applyFill="1" applyAlignment="1">
      <alignment horizontal="right" vertical="center"/>
    </xf>
    <xf numFmtId="44" fontId="7" fillId="24" borderId="10" xfId="0" applyNumberFormat="1" applyFont="1" applyFill="1" applyBorder="1" applyAlignment="1">
      <alignment horizontal="right" vertical="center"/>
    </xf>
    <xf numFmtId="164" fontId="7" fillId="0" borderId="10" xfId="0" applyNumberFormat="1" applyFont="1" applyBorder="1" applyAlignment="1">
      <alignment horizontal="right" vertical="center"/>
    </xf>
    <xf numFmtId="44" fontId="7" fillId="0" borderId="10" xfId="0" applyNumberFormat="1" applyFont="1" applyBorder="1" applyAlignment="1">
      <alignment horizontal="right" vertical="center"/>
    </xf>
    <xf numFmtId="44" fontId="11" fillId="0" borderId="8" xfId="0" applyNumberFormat="1" applyFont="1" applyBorder="1" applyAlignment="1">
      <alignment horizontal="right" vertical="center"/>
    </xf>
    <xf numFmtId="0" fontId="7" fillId="40" borderId="0" xfId="0" applyFont="1" applyFill="1" applyAlignment="1">
      <alignment horizontal="left" vertical="center"/>
    </xf>
    <xf numFmtId="44" fontId="7" fillId="38" borderId="10" xfId="0" applyNumberFormat="1" applyFont="1" applyFill="1" applyBorder="1" applyAlignment="1">
      <alignment horizontal="right" vertical="center"/>
    </xf>
    <xf numFmtId="44" fontId="11" fillId="38" borderId="8" xfId="0" applyNumberFormat="1" applyFont="1" applyFill="1" applyBorder="1" applyAlignment="1">
      <alignment horizontal="right" vertical="center"/>
    </xf>
    <xf numFmtId="0" fontId="7" fillId="41" borderId="0" xfId="0" applyFont="1" applyFill="1" applyAlignment="1">
      <alignment horizontal="left" vertical="center"/>
    </xf>
    <xf numFmtId="44" fontId="7" fillId="0" borderId="0" xfId="0" applyNumberFormat="1" applyFont="1" applyAlignment="1">
      <alignment horizontal="right" vertical="center"/>
    </xf>
    <xf numFmtId="44" fontId="11" fillId="0" borderId="0" xfId="0" applyNumberFormat="1" applyFont="1" applyAlignment="1">
      <alignment horizontal="right" vertical="center"/>
    </xf>
    <xf numFmtId="0" fontId="7" fillId="37" borderId="22" xfId="0" applyFont="1" applyFill="1" applyBorder="1" applyAlignment="1">
      <alignment horizontal="left" vertical="center"/>
    </xf>
    <xf numFmtId="164" fontId="11" fillId="38" borderId="23" xfId="0" applyNumberFormat="1" applyFont="1" applyFill="1" applyBorder="1" applyAlignment="1">
      <alignment horizontal="right" vertical="center" wrapText="1"/>
    </xf>
    <xf numFmtId="164" fontId="7" fillId="38" borderId="0" xfId="0" applyNumberFormat="1" applyFont="1" applyFill="1" applyAlignment="1">
      <alignment horizontal="right" vertical="center"/>
    </xf>
    <xf numFmtId="164" fontId="7" fillId="0" borderId="0" xfId="0" applyNumberFormat="1" applyFont="1" applyAlignment="1">
      <alignment horizontal="right" vertical="center"/>
    </xf>
    <xf numFmtId="0" fontId="56" fillId="41" borderId="22" xfId="0" applyFont="1" applyFill="1" applyBorder="1" applyAlignment="1">
      <alignment horizontal="left" vertical="center"/>
    </xf>
    <xf numFmtId="164" fontId="56" fillId="42" borderId="23" xfId="0" applyNumberFormat="1" applyFont="1" applyFill="1" applyBorder="1" applyAlignment="1">
      <alignment horizontal="right" vertical="center"/>
    </xf>
    <xf numFmtId="164" fontId="7" fillId="43" borderId="10" xfId="0" applyNumberFormat="1" applyFont="1" applyFill="1" applyBorder="1" applyAlignment="1">
      <alignment horizontal="right" vertical="center"/>
    </xf>
    <xf numFmtId="44" fontId="7" fillId="43" borderId="10" xfId="0" applyNumberFormat="1" applyFont="1" applyFill="1" applyBorder="1" applyAlignment="1">
      <alignment horizontal="right" vertical="center"/>
    </xf>
    <xf numFmtId="44" fontId="11" fillId="43" borderId="8" xfId="0" applyNumberFormat="1" applyFont="1" applyFill="1" applyBorder="1" applyAlignment="1">
      <alignment horizontal="right" vertical="center"/>
    </xf>
    <xf numFmtId="44" fontId="7" fillId="43" borderId="0" xfId="0" applyNumberFormat="1" applyFont="1" applyFill="1" applyAlignment="1">
      <alignment horizontal="right" vertical="center"/>
    </xf>
    <xf numFmtId="44" fontId="11" fillId="43" borderId="0" xfId="0" applyNumberFormat="1" applyFont="1" applyFill="1" applyAlignment="1">
      <alignment horizontal="right" vertical="center"/>
    </xf>
    <xf numFmtId="0" fontId="7" fillId="39" borderId="0" xfId="0" quotePrefix="1" applyFont="1" applyFill="1" applyAlignment="1">
      <alignment horizontal="left" vertical="center"/>
    </xf>
    <xf numFmtId="0" fontId="57" fillId="0" borderId="0" xfId="0" applyFont="1" applyFill="1">
      <alignment vertical="center"/>
    </xf>
    <xf numFmtId="0" fontId="57" fillId="0" borderId="0" xfId="0" applyFont="1" applyFill="1" applyAlignment="1">
      <alignment horizontal="left" vertical="center"/>
    </xf>
    <xf numFmtId="164" fontId="57" fillId="0" borderId="10" xfId="0" applyNumberFormat="1" applyFont="1" applyFill="1" applyBorder="1" applyAlignment="1">
      <alignment horizontal="right" vertical="center"/>
    </xf>
    <xf numFmtId="44" fontId="57" fillId="0" borderId="0" xfId="0" applyNumberFormat="1" applyFont="1" applyFill="1" applyAlignment="1">
      <alignment horizontal="right" vertical="center"/>
    </xf>
    <xf numFmtId="44" fontId="58" fillId="0" borderId="0" xfId="0" applyNumberFormat="1" applyFont="1" applyFill="1" applyAlignment="1">
      <alignment horizontal="right" vertical="center"/>
    </xf>
    <xf numFmtId="0" fontId="59" fillId="0" borderId="0" xfId="0" applyFont="1" applyFill="1">
      <alignment vertical="center"/>
    </xf>
    <xf numFmtId="44" fontId="57" fillId="0" borderId="10" xfId="0" applyNumberFormat="1" applyFont="1" applyFill="1" applyBorder="1" applyAlignment="1">
      <alignment horizontal="right" vertical="center"/>
    </xf>
    <xf numFmtId="44" fontId="58" fillId="0" borderId="8" xfId="0" applyNumberFormat="1" applyFont="1" applyFill="1" applyBorder="1" applyAlignment="1">
      <alignment horizontal="right" vertical="center"/>
    </xf>
    <xf numFmtId="0" fontId="58" fillId="0" borderId="0" xfId="0" applyFont="1" applyFill="1">
      <alignment vertical="center"/>
    </xf>
    <xf numFmtId="0" fontId="7" fillId="13" borderId="0" xfId="0" applyFont="1" applyFill="1" applyBorder="1" applyAlignment="1">
      <alignment horizontal="left" vertical="center" wrapText="1" indent="2"/>
    </xf>
    <xf numFmtId="164" fontId="11" fillId="6" borderId="8" xfId="0" applyNumberFormat="1" applyFont="1" applyFill="1" applyBorder="1" applyAlignment="1">
      <alignment horizontal="right" vertical="center" wrapText="1"/>
    </xf>
    <xf numFmtId="164" fontId="11" fillId="6" borderId="0" xfId="0" applyNumberFormat="1" applyFont="1" applyFill="1" applyBorder="1" applyAlignment="1">
      <alignment horizontal="right" vertical="center" wrapText="1"/>
    </xf>
    <xf numFmtId="164" fontId="11" fillId="14" borderId="0" xfId="0" applyNumberFormat="1" applyFont="1" applyFill="1" applyBorder="1" applyAlignment="1">
      <alignment horizontal="right" vertical="center" wrapText="1"/>
    </xf>
    <xf numFmtId="0" fontId="11"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indent="2"/>
    </xf>
    <xf numFmtId="0" fontId="7" fillId="0" borderId="10" xfId="0" applyFont="1" applyFill="1" applyBorder="1" applyAlignment="1">
      <alignment horizontal="right" vertical="center"/>
    </xf>
  </cellXfs>
  <cellStyles count="25">
    <cellStyle name="Amount" xfId="9" xr:uid="{00000000-0005-0000-0000-000000000000}"/>
    <cellStyle name="Amounts" xfId="17" xr:uid="{00000000-0005-0000-0000-000001000000}"/>
    <cellStyle name="Comma" xfId="6" builtinId="3"/>
    <cellStyle name="Cost of Loan" xfId="23" xr:uid="{00000000-0005-0000-0000-000003000000}"/>
    <cellStyle name="Currency" xfId="7" builtinId="4"/>
    <cellStyle name="Date" xfId="12" xr:uid="{00000000-0005-0000-0000-000005000000}"/>
    <cellStyle name="Frequency Lookup" xfId="24" xr:uid="{00000000-0005-0000-0000-000006000000}"/>
    <cellStyle name="Heading 1" xfId="2" builtinId="16" customBuiltin="1"/>
    <cellStyle name="Heading 2" xfId="3" builtinId="17" customBuiltin="1"/>
    <cellStyle name="Heading 3" xfId="5" builtinId="18" customBuiltin="1"/>
    <cellStyle name="Heading 4" xfId="4" builtinId="19" customBuiltin="1"/>
    <cellStyle name="Heading 4 Right aligned" xfId="13" xr:uid="{00000000-0005-0000-0000-00000B000000}"/>
    <cellStyle name="Heading Fill" xfId="16" xr:uid="{00000000-0005-0000-0000-00000C000000}"/>
    <cellStyle name="Loan Summary" xfId="10" xr:uid="{00000000-0005-0000-0000-00000D000000}"/>
    <cellStyle name="Loan_Amount" xfId="21" xr:uid="{00000000-0005-0000-0000-00000E000000}"/>
    <cellStyle name="Normal" xfId="0" builtinId="0" customBuiltin="1"/>
    <cellStyle name="Number" xfId="11" xr:uid="{00000000-0005-0000-0000-000010000000}"/>
    <cellStyle name="Payment comparison table details" xfId="22" xr:uid="{00000000-0005-0000-0000-000011000000}"/>
    <cellStyle name="Payment Schedule currency" xfId="19" xr:uid="{00000000-0005-0000-0000-000012000000}"/>
    <cellStyle name="Payment Schedule date" xfId="18" xr:uid="{00000000-0005-0000-0000-000013000000}"/>
    <cellStyle name="Percent" xfId="8" builtinId="5"/>
    <cellStyle name="Scenario drop down list" xfId="15" xr:uid="{00000000-0005-0000-0000-000015000000}"/>
    <cellStyle name="Scheduled PMT" xfId="20" xr:uid="{00000000-0005-0000-0000-000016000000}"/>
    <cellStyle name="Table Amount" xfId="14" xr:uid="{00000000-0005-0000-0000-000017000000}"/>
    <cellStyle name="Title" xfId="1" builtinId="15" customBuiltin="1"/>
  </cellStyles>
  <dxfs count="344">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numFmt numFmtId="2" formatCode="0.00"/>
      <border diagonalUp="0" diagonalDown="0">
        <left/>
        <right/>
        <top/>
        <bottom style="thin">
          <color indexed="64"/>
        </bottom>
        <vertical/>
        <horizontal/>
      </border>
    </dxf>
    <dxf>
      <numFmt numFmtId="2" formatCode="0.00"/>
      <border diagonalUp="0" diagonalDown="0">
        <left/>
        <right/>
        <top/>
        <bottom style="thin">
          <color indexed="64"/>
        </bottom>
        <vertical/>
        <horizontal/>
      </border>
    </dxf>
    <dxf>
      <numFmt numFmtId="2" formatCode="0.00"/>
      <alignment horizontal="right" vertical="center" textRotation="0" wrapText="0" indent="1" justifyLastLine="0" shrinkToFit="0" readingOrder="0"/>
      <border diagonalUp="0" diagonalDown="0">
        <left/>
        <right/>
        <top/>
        <bottom style="thin">
          <color indexed="64"/>
        </bottom>
        <vertical/>
        <horizontal/>
      </border>
    </dxf>
    <dxf>
      <numFmt numFmtId="2" formatCode="0.00"/>
      <alignment horizontal="right" vertical="center" textRotation="0" wrapText="0" indent="1" justifyLastLine="0" shrinkToFit="0" readingOrder="0"/>
      <border diagonalUp="0" diagonalDown="0">
        <left/>
        <right/>
        <top/>
        <bottom style="thin">
          <color indexed="64"/>
        </bottom>
        <vertical/>
        <horizontal/>
      </border>
    </dxf>
    <dxf>
      <border outline="0">
        <top style="thin">
          <color indexed="64"/>
        </top>
      </border>
    </dxf>
    <dxf>
      <border outline="0">
        <bottom style="thin">
          <color indexed="64"/>
        </bottom>
      </border>
    </dxf>
    <dxf>
      <numFmt numFmtId="2" formatCode="0.00"/>
    </dxf>
    <dxf>
      <numFmt numFmtId="1" formatCode="0"/>
    </dxf>
    <dxf>
      <numFmt numFmtId="1" formatCode="0"/>
    </dxf>
    <dxf>
      <numFmt numFmtId="1" formatCode="0"/>
      <alignment horizontal="right" vertical="center" textRotation="0" wrapText="0" indent="1" justifyLastLine="0" shrinkToFit="0" readingOrder="0"/>
    </dxf>
    <dxf>
      <numFmt numFmtId="1" formatCode="0"/>
      <alignment horizontal="right" vertical="center" textRotation="0" wrapText="0" indent="1" justifyLastLine="0" shrinkToFit="0" readingOrder="0"/>
    </dxf>
    <dxf>
      <numFmt numFmtId="2" formatCode="0.00"/>
    </dxf>
    <dxf>
      <font>
        <b val="0"/>
        <i val="0"/>
        <strike val="0"/>
        <condense val="0"/>
        <extend val="0"/>
        <outline val="0"/>
        <shadow val="0"/>
        <u val="none"/>
        <vertAlign val="baseline"/>
        <sz val="10"/>
        <color theme="1" tint="0.34998626667073579"/>
        <name val="Calibri"/>
        <scheme val="minor"/>
      </font>
      <fill>
        <patternFill patternType="solid">
          <fgColor indexed="64"/>
          <bgColor theme="0" tint="-4.9989318521683403E-2"/>
        </patternFill>
      </fill>
      <alignment horizontal="left" vertical="center" textRotation="0" wrapText="0" indent="3" justifyLastLine="0" shrinkToFit="0" readingOrder="0"/>
    </dxf>
    <dxf>
      <border outline="0">
        <bottom style="thin">
          <color indexed="64"/>
        </bottom>
      </border>
    </dxf>
    <dxf>
      <alignment horizontal="center" vertical="center" textRotation="0" wrapText="0" indent="0" justifyLastLine="0" shrinkToFit="0" readingOrder="0"/>
    </dxf>
    <dxf>
      <numFmt numFmtId="0" formatCode="Genera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1" indent="0" justifyLastLine="0" shrinkToFit="0" readingOrder="0"/>
    </dxf>
    <dxf>
      <numFmt numFmtId="2" formatCode="0.00"/>
      <alignment horizontal="right" vertical="center" textRotation="0" wrapText="0" indent="1" justifyLastLine="0" shrinkToFit="0" readingOrder="0"/>
    </dxf>
    <dxf>
      <numFmt numFmtId="0" formatCode="Genera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dxf>
    <dxf>
      <alignment vertical="center" textRotation="0" wrapText="1" indent="0" justifyLastLine="0" shrinkToFit="0" readingOrder="0"/>
    </dxf>
    <dxf>
      <font>
        <b val="0"/>
        <i val="0"/>
        <strike val="0"/>
        <condense val="0"/>
        <extend val="0"/>
        <outline val="0"/>
        <shadow val="0"/>
        <u val="none"/>
        <vertAlign val="baseline"/>
        <sz val="10"/>
        <color rgb="FF004A87"/>
        <name val="Calibri"/>
        <scheme val="minor"/>
      </font>
      <numFmt numFmtId="164" formatCode="&quot;$&quot;#,##0.0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border diagonalUp="0" diagonalDown="0" outline="0">
        <left/>
        <right/>
        <top/>
        <bottom/>
      </border>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strike val="0"/>
        <outline val="0"/>
        <shadow val="0"/>
        <u val="none"/>
        <vertAlign val="baseline"/>
        <sz val="12"/>
        <color rgb="FF004A87"/>
      </font>
      <fill>
        <patternFill patternType="solid">
          <fgColor indexed="64"/>
          <bgColor theme="0" tint="-4.9989318521683403E-2"/>
        </patternFill>
      </fill>
    </dxf>
    <dxf>
      <numFmt numFmtId="164" formatCode="&quot;$&quot;#,##0.00"/>
    </dxf>
    <dxf>
      <font>
        <b/>
        <strike val="0"/>
        <outline val="0"/>
        <shadow val="0"/>
        <u val="none"/>
        <vertAlign val="baseline"/>
        <sz val="12"/>
        <color rgb="FF004A87"/>
      </font>
      <fill>
        <patternFill patternType="solid">
          <fgColor indexed="64"/>
          <bgColor theme="0" tint="-4.9989318521683403E-2"/>
        </patternFill>
      </fill>
      <alignment horizontal="left" vertical="center" textRotation="0" wrapText="0" relativeIndent="1" justifyLastLine="0" shrinkToFit="0" readingOrder="0"/>
    </dxf>
    <dxf>
      <font>
        <b/>
        <strike val="0"/>
        <outline val="0"/>
        <shadow val="0"/>
        <u val="none"/>
        <vertAlign val="baseline"/>
        <sz val="12"/>
        <color rgb="FF004A87"/>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sz val="12"/>
        <color rgb="FF004A87"/>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strike val="0"/>
        <outline val="0"/>
        <shadow val="0"/>
        <u val="none"/>
        <vertAlign val="baseline"/>
        <sz val="12"/>
        <color rgb="FF004A87"/>
      </font>
      <fill>
        <patternFill patternType="solid">
          <fgColor indexed="64"/>
          <bgColor theme="0" tint="-4.9989318521683403E-2"/>
        </patternFill>
      </fill>
    </dxf>
    <dxf>
      <numFmt numFmtId="164" formatCode="&quot;$&quot;#,##0.00"/>
    </dxf>
    <dxf>
      <font>
        <b/>
        <strike val="0"/>
        <outline val="0"/>
        <shadow val="0"/>
        <u val="none"/>
        <vertAlign val="baseline"/>
        <sz val="12"/>
        <color rgb="FF004A87"/>
      </font>
      <fill>
        <patternFill patternType="solid">
          <fgColor indexed="64"/>
          <bgColor theme="0" tint="-4.9989318521683403E-2"/>
        </patternFill>
      </fill>
      <alignment horizontal="left" vertical="center" textRotation="0" wrapText="0" relativeIndent="1" justifyLastLine="0" shrinkToFit="0" readingOrder="0"/>
    </dxf>
    <dxf>
      <font>
        <b/>
        <strike val="0"/>
        <outline val="0"/>
        <shadow val="0"/>
        <u val="none"/>
        <vertAlign val="baseline"/>
        <sz val="12"/>
        <color rgb="FF004A87"/>
      </font>
      <fill>
        <patternFill patternType="solid">
          <fgColor indexed="64"/>
          <bgColor theme="0" tint="-4.9989318521683403E-2"/>
        </patternFill>
      </fill>
    </dxf>
    <dxf>
      <font>
        <b/>
        <strike val="0"/>
        <outline val="0"/>
        <shadow val="0"/>
        <u val="none"/>
        <vertAlign val="baseline"/>
        <sz val="12"/>
        <color rgb="FF004A87"/>
      </font>
      <fill>
        <patternFill patternType="solid">
          <fgColor indexed="64"/>
          <bgColor theme="0" tint="-4.9989318521683403E-2"/>
        </patternFill>
      </fill>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family val="2"/>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family val="2"/>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numFmt numFmtId="164" formatCode="&quot;$&quot;#,##0.00"/>
      <alignment horizontal="right" vertical="center" textRotation="0" wrapText="0" indent="1" justifyLastLine="0" shrinkToFit="0" readingOrder="0"/>
    </dxf>
    <dxf>
      <font>
        <strike val="0"/>
        <outline val="0"/>
        <shadow val="0"/>
        <u val="none"/>
        <vertAlign val="baseline"/>
        <sz val="12"/>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2"/>
        <color rgb="FF004A87"/>
        <name val="Calibri"/>
        <scheme val="minor"/>
      </font>
    </dxf>
    <dxf>
      <font>
        <strike val="0"/>
        <outline val="0"/>
        <shadow val="0"/>
        <u val="none"/>
        <vertAlign val="baseline"/>
        <sz val="12"/>
        <color rgb="FF004A87"/>
      </font>
    </dxf>
    <dxf>
      <font>
        <b val="0"/>
        <i val="0"/>
        <strike val="0"/>
        <condense val="0"/>
        <extend val="0"/>
        <outline val="0"/>
        <shadow val="0"/>
        <u val="none"/>
        <vertAlign val="baseline"/>
        <sz val="12"/>
        <color rgb="FF004A87"/>
        <name val="Calibri"/>
        <scheme val="minor"/>
      </font>
      <alignment horizontal="left" vertical="center" textRotation="0" wrapText="0" indent="1" justifyLastLine="0" shrinkToFit="0" readingOrder="0"/>
    </dxf>
    <dxf>
      <font>
        <strike val="0"/>
        <outline val="0"/>
        <shadow val="0"/>
        <u val="none"/>
        <vertAlign val="baseline"/>
        <sz val="12"/>
        <color rgb="FF004A87"/>
      </font>
      <alignment horizontal="left" vertical="center" textRotation="0" wrapText="0" relativeIndent="1" justifyLastLine="0" shrinkToFit="0" readingOrder="0"/>
    </dxf>
    <dxf>
      <font>
        <strike val="0"/>
        <outline val="0"/>
        <shadow val="0"/>
        <u val="none"/>
        <vertAlign val="baseline"/>
        <sz val="12"/>
        <color rgb="FF004A87"/>
      </font>
    </dxf>
    <dxf>
      <font>
        <strike val="0"/>
        <outline val="0"/>
        <shadow val="0"/>
        <u val="none"/>
        <vertAlign val="baseline"/>
        <sz val="12"/>
        <color rgb="FF004A87"/>
      </font>
    </dxf>
    <dxf>
      <font>
        <strike val="0"/>
        <outline val="0"/>
        <shadow val="0"/>
        <u val="none"/>
        <vertAlign val="baseline"/>
        <sz val="12"/>
        <color rgb="FF004A87"/>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24994659260841701"/>
      </font>
      <fill>
        <patternFill patternType="none">
          <fgColor indexed="64"/>
          <bgColor auto="1"/>
        </patternFill>
      </fill>
      <border diagonalUp="0" diagonalDown="0">
        <left/>
        <right/>
        <top style="medium">
          <color theme="4" tint="0.59996337778862885"/>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color theme="1"/>
      </font>
    </dxf>
    <dxf>
      <font>
        <b/>
        <color theme="1"/>
      </font>
    </dxf>
    <dxf>
      <font>
        <b/>
        <color theme="1"/>
      </font>
      <border>
        <top style="double">
          <color theme="3"/>
        </top>
      </border>
    </dxf>
    <dxf>
      <font>
        <b/>
        <color theme="0"/>
      </font>
      <fill>
        <patternFill patternType="solid">
          <fgColor theme="7"/>
          <bgColor theme="3"/>
        </patternFill>
      </fill>
      <border diagonalUp="0" diagonalDown="0">
        <left/>
        <right/>
        <top/>
        <bottom/>
        <vertical/>
        <horizontal/>
      </border>
    </dxf>
    <dxf>
      <font>
        <color theme="3"/>
      </font>
    </dxf>
  </dxfs>
  <tableStyles count="5" defaultTableStyle="Startup Expenses" defaultPivotStyle="PivotStyleLight16">
    <tableStyle name="Loan Calculator Data" pivot="0" count="6" xr9:uid="{00000000-0011-0000-FFFF-FFFF00000000}">
      <tableStyleElement type="wholeTable" dxfId="343"/>
      <tableStyleElement type="headerRow" dxfId="342"/>
      <tableStyleElement type="totalRow" dxfId="341"/>
      <tableStyleElement type="firstColumn" dxfId="340"/>
      <tableStyleElement type="lastColumn" dxfId="339"/>
      <tableStyleElement type="secondRowStripe" dxfId="338"/>
    </tableStyle>
    <tableStyle name="Loan Calculator Data 2" pivot="0" count="4" xr9:uid="{00000000-0011-0000-FFFF-FFFF01000000}">
      <tableStyleElement type="wholeTable" dxfId="337"/>
      <tableStyleElement type="headerRow" dxfId="336"/>
      <tableStyleElement type="totalRow" dxfId="335"/>
      <tableStyleElement type="secondRowStripe" dxfId="334"/>
    </tableStyle>
    <tableStyle name="Loan Calculator Data 3" pivot="0" count="4" xr9:uid="{00000000-0011-0000-FFFF-FFFF02000000}">
      <tableStyleElement type="wholeTable" dxfId="333"/>
      <tableStyleElement type="headerRow" dxfId="332"/>
      <tableStyleElement type="totalRow" dxfId="331"/>
      <tableStyleElement type="secondRowStripe" dxfId="330"/>
    </tableStyle>
    <tableStyle name="Payment tables" pivot="0" count="6" xr9:uid="{00000000-0011-0000-FFFF-FFFF03000000}">
      <tableStyleElement type="wholeTable" dxfId="329"/>
      <tableStyleElement type="headerRow" dxfId="328"/>
      <tableStyleElement type="totalRow" dxfId="327"/>
      <tableStyleElement type="firstColumn" dxfId="326"/>
      <tableStyleElement type="lastColumn" dxfId="325"/>
      <tableStyleElement type="secondColumnStripe" dxfId="324"/>
    </tableStyle>
    <tableStyle name="Startup Expenses" pivot="0" count="6" xr9:uid="{00000000-0011-0000-FFFF-FFFF04000000}">
      <tableStyleElement type="wholeTable" dxfId="323"/>
      <tableStyleElement type="headerRow" dxfId="322"/>
      <tableStyleElement type="totalRow" dxfId="321"/>
      <tableStyleElement type="lastColumn" dxfId="320"/>
      <tableStyleElement type="secondRowStripe" dxfId="319"/>
      <tableStyleElement type="lastTotalCell" dxfId="318"/>
    </tableStyle>
  </tableStyles>
  <colors>
    <mruColors>
      <color rgb="FF6699FF"/>
      <color rgb="FF004A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38098</xdr:rowOff>
    </xdr:from>
    <xdr:to>
      <xdr:col>8</xdr:col>
      <xdr:colOff>20320</xdr:colOff>
      <xdr:row>8</xdr:row>
      <xdr:rowOff>243839</xdr:rowOff>
    </xdr:to>
    <xdr:sp macro="" textlink="">
      <xdr:nvSpPr>
        <xdr:cNvPr id="3" name="Note 1" descr="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10;&#10;BEGIN BY ESTIMATING EXPENSES&#10;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 title="A NOTE BEFORE USING THIS WORKSHEET">
          <a:extLst>
            <a:ext uri="{FF2B5EF4-FFF2-40B4-BE49-F238E27FC236}">
              <a16:creationId xmlns:a16="http://schemas.microsoft.com/office/drawing/2014/main" id="{00000000-0008-0000-0000-000003000000}"/>
            </a:ext>
          </a:extLst>
        </xdr:cNvPr>
        <xdr:cNvSpPr/>
      </xdr:nvSpPr>
      <xdr:spPr>
        <a:xfrm>
          <a:off x="172084" y="556258"/>
          <a:ext cx="6523356" cy="2054861"/>
        </a:xfrm>
        <a:prstGeom prst="rect">
          <a:avLst/>
        </a:prstGeom>
        <a:solidFill>
          <a:schemeClr val="bg1"/>
        </a:solid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marL="0" indent="0" rtl="0">
            <a:spcAft>
              <a:spcPts val="300"/>
            </a:spcAft>
          </a:pPr>
          <a:r>
            <a:rPr lang="en-US" sz="1000" b="0" i="0" spc="40" baseline="0">
              <a:solidFill>
                <a:srgbClr val="004A87"/>
              </a:solidFill>
              <a:effectLst/>
              <a:latin typeface="+mj-lt"/>
              <a:ea typeface="+mn-ea"/>
              <a:cs typeface="+mn-cs"/>
            </a:rPr>
            <a:t>A NOTE BEFORE USING THIS WORKSHEET</a:t>
          </a:r>
        </a:p>
        <a:p>
          <a:pPr rtl="0">
            <a:lnSpc>
              <a:spcPct val="120000"/>
            </a:lnSpc>
          </a:pPr>
          <a:r>
            <a:rPr lang="en-US" sz="900" b="0" i="0" spc="30" baseline="0">
              <a:solidFill>
                <a:srgbClr val="004A87"/>
              </a:solidFill>
              <a:effectLst/>
              <a:latin typeface="+mn-lt"/>
              <a:ea typeface="+mn-ea"/>
              <a:cs typeface="+mn-cs"/>
            </a:rPr>
            <a:t>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a:t>
          </a:r>
          <a:r>
            <a:rPr lang="en-US" sz="900" b="0" i="0" spc="40" baseline="0">
              <a:solidFill>
                <a:srgbClr val="004A87"/>
              </a:solidFill>
              <a:effectLst/>
              <a:latin typeface="+mn-lt"/>
              <a:ea typeface="+mn-ea"/>
              <a:cs typeface="+mn-cs"/>
            </a:rPr>
            <a:t>.</a:t>
          </a:r>
          <a:endParaRPr lang="en-US" sz="900" spc="40">
            <a:solidFill>
              <a:srgbClr val="004A87"/>
            </a:solidFill>
            <a:effectLst/>
            <a:latin typeface="+mn-lt"/>
          </a:endParaRPr>
        </a:p>
        <a:p>
          <a:pPr rtl="0"/>
          <a:endParaRPr lang="en-US" sz="1050" b="0" i="0" spc="20" baseline="0">
            <a:solidFill>
              <a:srgbClr val="004A87"/>
            </a:solidFill>
            <a:effectLst/>
            <a:latin typeface="+mn-lt"/>
            <a:ea typeface="+mn-ea"/>
            <a:cs typeface="+mn-cs"/>
          </a:endParaRPr>
        </a:p>
        <a:p>
          <a:pPr marL="0" indent="0" rtl="0">
            <a:spcAft>
              <a:spcPts val="300"/>
            </a:spcAft>
          </a:pPr>
          <a:r>
            <a:rPr lang="en-US" sz="1000" b="0" i="0" spc="40" baseline="0">
              <a:solidFill>
                <a:srgbClr val="004A87"/>
              </a:solidFill>
              <a:effectLst/>
              <a:latin typeface="+mj-lt"/>
              <a:ea typeface="+mn-ea"/>
              <a:cs typeface="+mn-cs"/>
            </a:rPr>
            <a:t>BEGIN BY ESTIMATING EXPENSES</a:t>
          </a:r>
        </a:p>
        <a:p>
          <a:pPr marL="0" indent="0" rtl="0">
            <a:lnSpc>
              <a:spcPct val="120000"/>
            </a:lnSpc>
          </a:pPr>
          <a:r>
            <a:rPr lang="en-US" sz="900" b="0" i="0" spc="30" baseline="0">
              <a:solidFill>
                <a:srgbClr val="004A87"/>
              </a:solidFill>
              <a:effectLst/>
              <a:latin typeface="+mn-lt"/>
              <a:ea typeface="+mn-ea"/>
              <a:cs typeface="+mn-cs"/>
            </a:rPr>
            <a:t>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oan%20amortization%20schedule(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oan%20comparison%20calculator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Aaron/Dropbox%20(MCAC)/MCAC%20Share/Trisha%20Purdon/Economic%20Development/Small%20Business%20Loans%20(1)/Dirtys%20Tavern%20&amp;%20Tanning%20Salon/Loan%20ammortization%20schedu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cro%20Loans/MPAC/MPAC-%20Financial%20Worksheet,%2011-1-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Loan amortization schedule(3)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Comparison"/>
      <sheetName val="Payment Schedule"/>
      <sheetName val="Loan Calculator Data"/>
      <sheetName val="Loan comparison calculator1"/>
    </sheetNames>
    <sheetDataSet>
      <sheetData sheetId="0" refreshError="1"/>
      <sheetData sheetId="1" refreshError="1">
        <row r="5">
          <cell r="E5">
            <v>43181</v>
          </cell>
        </row>
        <row r="6">
          <cell r="I6">
            <v>120</v>
          </cell>
        </row>
        <row r="7">
          <cell r="E7">
            <v>30000</v>
          </cell>
        </row>
        <row r="8">
          <cell r="E8">
            <v>10</v>
          </cell>
        </row>
        <row r="10">
          <cell r="E10">
            <v>2.5000000000000001E-2</v>
          </cell>
        </row>
        <row r="13">
          <cell r="B13">
            <v>1</v>
          </cell>
          <cell r="C13">
            <v>43181</v>
          </cell>
          <cell r="D13">
            <v>30000</v>
          </cell>
          <cell r="E13">
            <v>282.80970511189372</v>
          </cell>
          <cell r="F13">
            <v>0</v>
          </cell>
          <cell r="G13">
            <v>282.80970511189372</v>
          </cell>
          <cell r="H13">
            <v>220.30970511189372</v>
          </cell>
          <cell r="I13">
            <v>62.5</v>
          </cell>
          <cell r="J13">
            <v>29779.690294888107</v>
          </cell>
          <cell r="K13">
            <v>62.5</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Record"/>
      <sheetName val="Loan Calculator Data"/>
      <sheetName val="Payment Comparison"/>
      <sheetName val="Payment Schedule"/>
      <sheetName val="Sheet1"/>
    </sheetNames>
    <sheetDataSet>
      <sheetData sheetId="0" refreshError="1"/>
      <sheetData sheetId="1" refreshError="1"/>
      <sheetData sheetId="2">
        <row r="4">
          <cell r="B4">
            <v>40000</v>
          </cell>
          <cell r="C4" t="str">
            <v>SCENARIO 1</v>
          </cell>
          <cell r="D4" t="str">
            <v>SCENARIO 2</v>
          </cell>
          <cell r="E4" t="str">
            <v>SCENARIO 3</v>
          </cell>
        </row>
        <row r="5">
          <cell r="B5" t="str">
            <v>LOAN PERIOD IN YEARS</v>
          </cell>
          <cell r="C5">
            <v>5</v>
          </cell>
          <cell r="D5">
            <v>10</v>
          </cell>
          <cell r="E5">
            <v>7</v>
          </cell>
        </row>
        <row r="6">
          <cell r="B6" t="str">
            <v>PAYMENT FREQUENCY</v>
          </cell>
          <cell r="C6" t="str">
            <v>Monthly</v>
          </cell>
          <cell r="D6" t="str">
            <v>Monthly</v>
          </cell>
          <cell r="E6" t="str">
            <v>Monthly</v>
          </cell>
        </row>
        <row r="7">
          <cell r="B7" t="str">
            <v>ANNUAL INTEREST RATE</v>
          </cell>
          <cell r="C7">
            <v>2.5000000000000001E-2</v>
          </cell>
          <cell r="D7">
            <v>2.75E-2</v>
          </cell>
          <cell r="E7">
            <v>2.75E-2</v>
          </cell>
        </row>
        <row r="8">
          <cell r="B8" t="str">
            <v>SCHEDULED PAYMENT</v>
          </cell>
          <cell r="C8">
            <v>709.89446421921105</v>
          </cell>
          <cell r="D8">
            <v>381.64412252478456</v>
          </cell>
          <cell r="E8">
            <v>524.03713576071721</v>
          </cell>
        </row>
        <row r="9">
          <cell r="B9" t="str">
            <v>TOTAL PAYMENTS</v>
          </cell>
          <cell r="C9">
            <v>60</v>
          </cell>
          <cell r="D9">
            <v>120</v>
          </cell>
          <cell r="E9">
            <v>84</v>
          </cell>
        </row>
        <row r="10">
          <cell r="B10" t="str">
            <v>TOTAL INTEREST</v>
          </cell>
          <cell r="C10">
            <v>2593.6678531526632</v>
          </cell>
          <cell r="D10">
            <v>5797.2947029741481</v>
          </cell>
          <cell r="E10">
            <v>4019.1194039002439</v>
          </cell>
        </row>
        <row r="11">
          <cell r="B11" t="str">
            <v>COST OF LOAN</v>
          </cell>
          <cell r="C11">
            <v>42593.667853152663</v>
          </cell>
          <cell r="D11">
            <v>45797.294702974148</v>
          </cell>
          <cell r="E11">
            <v>44019.119403900244</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Costs"/>
      <sheetName val="Previous Year Actuals"/>
      <sheetName val="2020 Business Projections"/>
      <sheetName val="5 Year Projections"/>
      <sheetName val="Funding Sources Summary"/>
      <sheetName val="Personal Financial Statement"/>
      <sheetName val="PaymentSchedule"/>
      <sheetName val="PaymentComparison"/>
      <sheetName val="Loan Calculator Data"/>
      <sheetName val="Job and Wage Estimates"/>
    </sheetNames>
    <sheetDataSet>
      <sheetData sheetId="0"/>
      <sheetData sheetId="1"/>
      <sheetData sheetId="2">
        <row r="42">
          <cell r="P42">
            <v>0</v>
          </cell>
        </row>
        <row r="49">
          <cell r="B49" t="str">
            <v>Total Loan Payments</v>
          </cell>
        </row>
        <row r="50">
          <cell r="B50" t="str">
            <v>Total Expenses</v>
          </cell>
        </row>
        <row r="52">
          <cell r="B52" t="str">
            <v>Net Income</v>
          </cell>
        </row>
        <row r="53">
          <cell r="B53" t="str">
            <v>Ending Cash Balance</v>
          </cell>
        </row>
      </sheetData>
      <sheetData sheetId="3"/>
      <sheetData sheetId="4"/>
      <sheetData sheetId="5"/>
      <sheetData sheetId="6"/>
      <sheetData sheetId="7">
        <row r="9">
          <cell r="E9">
            <v>0</v>
          </cell>
        </row>
      </sheetData>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OwnersInvestments" displayName="tblOwnersInvestments" ref="B80:H85" totalsRowCount="1" headerRowDxfId="317" dataDxfId="316" totalsRowDxfId="315">
  <tableColumns count="7">
    <tableColumn id="1" xr3:uid="{00000000-0010-0000-0000-000001000000}" name="OWNERS' INVESTMENT (NAME &amp; OWNERSHIP %)" totalsRowLabel="Total" dataDxfId="314" totalsRowDxfId="313"/>
    <tableColumn id="3" xr3:uid="{00000000-0010-0000-0000-000003000000}" name=" " dataDxfId="312" totalsRowDxfId="311"/>
    <tableColumn id="2" xr3:uid="{00000000-0010-0000-0000-000002000000}" name="YEAR 1" totalsRowFunction="sum" dataDxfId="310" totalsRowDxfId="309"/>
    <tableColumn id="4" xr3:uid="{00000000-0010-0000-0000-000004000000}" name="YEAR 2" dataDxfId="308" totalsRowDxfId="307"/>
    <tableColumn id="5" xr3:uid="{00000000-0010-0000-0000-000005000000}" name="YEAR 3" dataDxfId="306" totalsRowDxfId="305"/>
    <tableColumn id="6" xr3:uid="{00000000-0010-0000-0000-000006000000}" name="YEAR 4" dataDxfId="304" totalsRowDxfId="303"/>
    <tableColumn id="7" xr3:uid="{00000000-0010-0000-0000-000007000000}" name="YEAR 5" dataDxfId="302" totalsRowDxfId="301"/>
  </tableColumns>
  <tableStyleInfo name="Startup Expenses" showFirstColumn="0" showLastColumn="1" showRowStripes="1" showColumnStripes="0"/>
  <extLst>
    <ext xmlns:x14="http://schemas.microsoft.com/office/spreadsheetml/2009/9/main" uri="{504A1905-F514-4f6f-8877-14C23A59335A}">
      <x14:table altText="Table" altTextSummary="Owners' investments table with amou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blWorkingCapital" displayName="tblWorkingCapital" ref="B68:H68" headerRowCount="0" totalsRowShown="0" headerRowDxfId="173" dataDxfId="172">
  <tableColumns count="7">
    <tableColumn id="1" xr3:uid="{00000000-0010-0000-0900-000001000000}" name="Column1" dataDxfId="171"/>
    <tableColumn id="2" xr3:uid="{00000000-0010-0000-0900-000002000000}" name=" " headerRowDxfId="170" dataDxfId="169"/>
    <tableColumn id="3" xr3:uid="{00000000-0010-0000-0900-000003000000}" name="  " headerRowDxfId="168" dataDxfId="167"/>
    <tableColumn id="4" xr3:uid="{00000000-0010-0000-0900-000004000000}" name="Column2" headerRowDxfId="166" dataDxfId="165"/>
    <tableColumn id="5" xr3:uid="{00000000-0010-0000-0900-000005000000}" name="Column3" headerRowDxfId="164" dataDxfId="163"/>
    <tableColumn id="6" xr3:uid="{00000000-0010-0000-0900-000006000000}" name="Column4" headerRowDxfId="162" dataDxfId="161"/>
    <tableColumn id="7" xr3:uid="{00000000-0010-0000-0900-000007000000}" name="Column5" headerRowDxfId="160" dataDxfId="159"/>
  </tableColumns>
  <tableStyleInfo name="Startup Expenses" showFirstColumn="0" showLastColumn="0" showRowStripes="1" showColumnStripes="0"/>
  <extLst>
    <ext xmlns:x14="http://schemas.microsoft.com/office/spreadsheetml/2009/9/main" uri="{504A1905-F514-4f6f-8877-14C23A59335A}">
      <x14:table altText="Table" altTextSummary="Working capital table with amou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blCollateral" displayName="tblCollateral" ref="B130:D135" totalsRowCount="1" headerRowDxfId="158" dataDxfId="157" totalsRowDxfId="156">
  <tableColumns count="3">
    <tableColumn id="1" xr3:uid="{00000000-0010-0000-0A00-000001000000}" name="COLLATERAL FOR LOANS" totalsRowLabel="Total" dataDxfId="155" totalsRowDxfId="154"/>
    <tableColumn id="3" xr3:uid="{00000000-0010-0000-0A00-000003000000}" name="DESCRIPTION" dataDxfId="153" totalsRowDxfId="152"/>
    <tableColumn id="2" xr3:uid="{00000000-0010-0000-0A00-000002000000}" name="VALUE" totalsRowFunction="sum" dataDxfId="151" totalsRowDxfId="150"/>
  </tableColumns>
  <tableStyleInfo name="Startup Expenses" showFirstColumn="0" showLastColumn="0" showRowStripes="1" showColumnStripes="0"/>
  <extLst>
    <ext xmlns:x14="http://schemas.microsoft.com/office/spreadsheetml/2009/9/main" uri="{504A1905-F514-4f6f-8877-14C23A59335A}">
      <x14:table altText="Table" altTextSummary="Collateral for loans table with amou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blOwners" displayName="tblOwners" ref="B137:D140" totalsRowShown="0" headerRowDxfId="149" dataDxfId="148">
  <tableColumns count="3">
    <tableColumn id="1" xr3:uid="{00000000-0010-0000-0B00-000001000000}" name="OWNERS" dataDxfId="147"/>
    <tableColumn id="3" xr3:uid="{00000000-0010-0000-0B00-000003000000}" name=" " dataDxfId="146"/>
    <tableColumn id="2" xr3:uid="{00000000-0010-0000-0B00-000002000000}" name="  " dataDxfId="145"/>
  </tableColumns>
  <tableStyleInfo name="Startup Expenses" showFirstColumn="0" showLastColumn="0" showRowStripes="1" showColumnStripes="0"/>
  <extLst>
    <ext xmlns:x14="http://schemas.microsoft.com/office/spreadsheetml/2009/9/main" uri="{504A1905-F514-4f6f-8877-14C23A59335A}">
      <x14:table altText="Table" altTextSummary="Owners table with amou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blGuarantors" displayName="tblGuarantors" ref="B142:D145" totalsRowShown="0" headerRowDxfId="144" dataDxfId="143">
  <tableColumns count="3">
    <tableColumn id="1" xr3:uid="{00000000-0010-0000-0C00-000001000000}" name="LOAN GUARANTORS (OTHER THAN OWNERS)" dataDxfId="142"/>
    <tableColumn id="5" xr3:uid="{00000000-0010-0000-0C00-000005000000}" name=" " dataDxfId="141"/>
    <tableColumn id="4" xr3:uid="{00000000-0010-0000-0C00-000004000000}" name="  " dataDxfId="140"/>
  </tableColumns>
  <tableStyleInfo name="Startup Expenses" showFirstColumn="0" showLastColumn="0" showRowStripes="1" showColumnStripes="0"/>
  <extLst>
    <ext xmlns:x14="http://schemas.microsoft.com/office/spreadsheetml/2009/9/main" uri="{504A1905-F514-4f6f-8877-14C23A59335A}">
      <x14:table altText="Table" altTextSummary="Loan Guarantors table with amou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D000000}" name="tblBankLoans" displayName="tblBankLoans" ref="B87:H92" totalsRowCount="1" headerRowDxfId="139" dataDxfId="138" totalsRowDxfId="137">
  <tableColumns count="7">
    <tableColumn id="1" xr3:uid="{00000000-0010-0000-0D00-000001000000}" name="LOANS" totalsRowLabel="Total" dataDxfId="136" totalsRowDxfId="135"/>
    <tableColumn id="3" xr3:uid="{00000000-0010-0000-0D00-000003000000}" name=" " dataDxfId="134" totalsRowDxfId="133"/>
    <tableColumn id="2" xr3:uid="{00000000-0010-0000-0D00-000002000000}" name="YEAR 1" totalsRowFunction="sum" dataDxfId="132" totalsRowDxfId="131"/>
    <tableColumn id="4" xr3:uid="{00000000-0010-0000-0D00-000004000000}" name="YEAR 2" dataDxfId="130" totalsRowDxfId="129"/>
    <tableColumn id="5" xr3:uid="{00000000-0010-0000-0D00-000005000000}" name="YEAR 3" dataDxfId="128" totalsRowDxfId="127"/>
    <tableColumn id="6" xr3:uid="{00000000-0010-0000-0D00-000006000000}" name="YEAR 4" dataDxfId="126" totalsRowDxfId="125"/>
    <tableColumn id="7" xr3:uid="{00000000-0010-0000-0D00-000007000000}" name="YEAR 5" dataDxfId="124" totalsRowDxfId="123"/>
  </tableColumns>
  <tableStyleInfo name="Startup Expenses" showFirstColumn="0" showLastColumn="1" showRowStripes="1" showColumnStripes="0"/>
  <extLst>
    <ext xmlns:x14="http://schemas.microsoft.com/office/spreadsheetml/2009/9/main" uri="{504A1905-F514-4f6f-8877-14C23A59335A}">
      <x14:table altText="Table" altTextSummary="Bank loans table with amoun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blOtherLoans" displayName="tblOtherLoans" ref="B94:H105" totalsRowCount="1" headerRowDxfId="122" dataDxfId="121" totalsRowDxfId="120">
  <tableColumns count="7">
    <tableColumn id="1" xr3:uid="{00000000-0010-0000-0E00-000001000000}" name="PUBLIC LOANS" totalsRowLabel="Total" dataDxfId="119" totalsRowDxfId="13"/>
    <tableColumn id="3" xr3:uid="{00000000-0010-0000-0E00-000003000000}" name=" " dataDxfId="118" totalsRowDxfId="12"/>
    <tableColumn id="2" xr3:uid="{00000000-0010-0000-0E00-000002000000}" name="YEAR 1" totalsRowFunction="sum" dataDxfId="117" totalsRowDxfId="11">
      <calculatedColumnFormula>D70*0.6</calculatedColumnFormula>
    </tableColumn>
    <tableColumn id="4" xr3:uid="{00000000-0010-0000-0E00-000004000000}" name="YEAR 2" dataDxfId="116" totalsRowDxfId="10"/>
    <tableColumn id="5" xr3:uid="{00000000-0010-0000-0E00-000005000000}" name="YEAR 3" dataDxfId="115" totalsRowDxfId="9"/>
    <tableColumn id="6" xr3:uid="{00000000-0010-0000-0E00-000006000000}" name="YEAR 4" dataDxfId="114" totalsRowDxfId="8"/>
    <tableColumn id="7" xr3:uid="{00000000-0010-0000-0E00-000007000000}" name="YEAR 5" dataDxfId="113" totalsRowDxfId="7"/>
  </tableColumns>
  <tableStyleInfo name="Startup Expenses" showFirstColumn="0" showLastColumn="1" showRowStripes="1" showColumnStripes="0"/>
  <extLst>
    <ext xmlns:x14="http://schemas.microsoft.com/office/spreadsheetml/2009/9/main" uri="{504A1905-F514-4f6f-8877-14C23A59335A}">
      <x14:table altText="Table" altTextSummary="Other loans table with amou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tblCapitalSources" displayName="tblCapitalSources" ref="B111:H115" totalsRowCount="1" headerRowDxfId="112" dataDxfId="111" totalsRowDxfId="110">
  <tableColumns count="7">
    <tableColumn id="1" xr3:uid="{00000000-0010-0000-0F00-000001000000}" name="SOURCE OF CAPITAL" totalsRowLabel="Total" dataDxfId="109" totalsRowDxfId="108"/>
    <tableColumn id="3" xr3:uid="{00000000-0010-0000-0F00-000003000000}" name=" " dataDxfId="107" totalsRowDxfId="106"/>
    <tableColumn id="2" xr3:uid="{00000000-0010-0000-0F00-000002000000}" name="YEAR 1" totalsRowFunction="sum" dataDxfId="105" totalsRowDxfId="104">
      <calculatedColumnFormula>tblOtherLoans[[#Totals],[YEAR 1]]</calculatedColumnFormula>
    </tableColumn>
    <tableColumn id="4" xr3:uid="{00000000-0010-0000-0F00-000004000000}" name="YEAR 2" dataDxfId="103" totalsRowDxfId="102"/>
    <tableColumn id="5" xr3:uid="{00000000-0010-0000-0F00-000005000000}" name="YEAR 3" dataDxfId="101" totalsRowDxfId="100"/>
    <tableColumn id="6" xr3:uid="{00000000-0010-0000-0F00-000006000000}" name="YEAR 4" dataDxfId="99" totalsRowDxfId="98"/>
    <tableColumn id="7" xr3:uid="{00000000-0010-0000-0F00-000007000000}" name="YEAR 5" dataDxfId="97" totalsRowDxfId="96"/>
  </tableColumns>
  <tableStyleInfo name="Startup Expenses" showFirstColumn="0" showLastColumn="1" showRowStripes="1" showColumnStripes="0"/>
  <extLst>
    <ext xmlns:x14="http://schemas.microsoft.com/office/spreadsheetml/2009/9/main" uri="{504A1905-F514-4f6f-8877-14C23A59335A}">
      <x14:table altText="Table" altTextSummary="Source of capital table with amoun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blStartupExpenses" displayName="tblStartupExpenses" ref="B117:H127" totalsRowCount="1" headerRowDxfId="95" dataDxfId="94" totalsRowDxfId="93">
  <tableColumns count="7">
    <tableColumn id="1" xr3:uid="{00000000-0010-0000-1000-000001000000}" name="STARTUP EXPENSES" totalsRowLabel="Total" dataDxfId="92" totalsRowDxfId="91"/>
    <tableColumn id="3" xr3:uid="{00000000-0010-0000-1000-000003000000}" name=" " dataDxfId="90" totalsRowDxfId="89"/>
    <tableColumn id="2" xr3:uid="{00000000-0010-0000-1000-000002000000}" name="YEAR 1" totalsRowFunction="custom" dataDxfId="88" totalsRowDxfId="87">
      <totalsRowFormula>SUM(tblStartupExpenses[YEAR 1])</totalsRowFormula>
    </tableColumn>
    <tableColumn id="4" xr3:uid="{00000000-0010-0000-1000-000004000000}" name="YEAR 2" dataDxfId="86" totalsRowDxfId="85"/>
    <tableColumn id="5" xr3:uid="{00000000-0010-0000-1000-000005000000}" name="YEAR 3" dataDxfId="84" totalsRowDxfId="83"/>
    <tableColumn id="6" xr3:uid="{00000000-0010-0000-1000-000006000000}" name="YEAR 4" dataDxfId="82" totalsRowDxfId="81"/>
    <tableColumn id="7" xr3:uid="{00000000-0010-0000-1000-000007000000}" name="YEAR 5" dataDxfId="80" totalsRowDxfId="79"/>
  </tableColumns>
  <tableStyleInfo name="Startup Expenses" showFirstColumn="0" showLastColumn="0" showRowStripes="1" showColumnStripes="0"/>
  <extLst>
    <ext xmlns:x14="http://schemas.microsoft.com/office/spreadsheetml/2009/9/main" uri="{504A1905-F514-4f6f-8877-14C23A59335A}">
      <x14:table altText="Table" altTextSummary="Startup expenses table with amoun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blRealEstate20" displayName="tblRealEstate20" ref="B8:H19" totalsRowCount="1" dataDxfId="78" totalsRowDxfId="77" headerRowCellStyle="Heading 2">
  <autoFilter ref="B8:H18" xr:uid="{00000000-0009-0000-0100-000013000000}">
    <filterColumn colId="0" hiddenButton="1"/>
    <filterColumn colId="1" hiddenButton="1"/>
    <filterColumn colId="2" hiddenButton="1"/>
    <filterColumn colId="3" hiddenButton="1"/>
    <filterColumn colId="4" hiddenButton="1"/>
  </autoFilter>
  <tableColumns count="7">
    <tableColumn id="1" xr3:uid="{00000000-0010-0000-1100-000001000000}" name="EMPLOYMENT/CASH INCOME" totalsRowLabel="Total" dataDxfId="76" totalsRowDxfId="75"/>
    <tableColumn id="6" xr3:uid="{00000000-0010-0000-1100-000006000000}" name="Description" dataDxfId="74" totalsRowDxfId="73"/>
    <tableColumn id="7" xr3:uid="{00000000-0010-0000-1100-000007000000}" name="Monthly" dataDxfId="72" totalsRowDxfId="71"/>
    <tableColumn id="2" xr3:uid="{00000000-0010-0000-1100-000002000000}" name="Annual Value" totalsRowFunction="sum" dataDxfId="70" totalsRowDxfId="69"/>
    <tableColumn id="4" xr3:uid="{00000000-0010-0000-1100-000004000000}" name="Loans/Debts to Creditors" totalsRowLabel="Total" dataDxfId="68" totalsRowDxfId="67"/>
    <tableColumn id="5" xr3:uid="{00000000-0010-0000-1100-000005000000}" name="Total Balance/Contract" totalsRowFunction="sum" dataDxfId="66" totalsRowDxfId="65"/>
    <tableColumn id="8" xr3:uid="{00000000-0010-0000-1100-000008000000}" name="Monthly Payment" totalsRowFunction="sum" dataDxfId="64" totalsRowDxfId="63"/>
  </tableColumns>
  <tableStyleInfo name="Startup Expenses" showFirstColumn="0" showLastColumn="0" showRowStripes="1" showColumnStripes="0"/>
  <extLst>
    <ext xmlns:x14="http://schemas.microsoft.com/office/spreadsheetml/2009/9/main" uri="{504A1905-F514-4f6f-8877-14C23A59335A}">
      <x14:table altText="Table" altTextSummary="Buildings and real estate, along with their value amoun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blImprovements29" displayName="tblImprovements29" ref="B21:I58" totalsRowShown="0" headerRowDxfId="62" dataDxfId="61" headerRowCellStyle="Heading 2">
  <tableColumns count="8">
    <tableColumn id="1" xr3:uid="{00000000-0010-0000-1200-000001000000}" name="PROPERTY" dataDxfId="60"/>
    <tableColumn id="6" xr3:uid="{00000000-0010-0000-1200-000006000000}" name="ADDRESS / DESCRIPTION" dataDxfId="59"/>
    <tableColumn id="10" xr3:uid="{00000000-0010-0000-1200-00000A000000}" name="." dataDxfId="58"/>
    <tableColumn id="2" xr3:uid="{00000000-0010-0000-1200-000002000000}" name="Annual " dataDxfId="57"/>
    <tableColumn id="3" xr3:uid="{00000000-0010-0000-1200-000003000000}" name="GENERAL HOUSEHOLD MONTHLY EXPENSES" dataDxfId="56"/>
    <tableColumn id="4" xr3:uid="{00000000-0010-0000-1200-000004000000}" name="DESCRIPTION" dataDxfId="55"/>
    <tableColumn id="7" xr3:uid="{00000000-0010-0000-1200-000007000000}" name="Monthly Payment2" dataDxfId="54"/>
    <tableColumn id="8" xr3:uid="{00000000-0010-0000-1200-000008000000}" name="Annual Payment" dataDxfId="53"/>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RealEstate" displayName="tblRealEstate" ref="B11:H16" totalsRowCount="1" headerRowDxfId="300" dataDxfId="299" totalsRowDxfId="298">
  <tableColumns count="7">
    <tableColumn id="1" xr3:uid="{00000000-0010-0000-0100-000001000000}" name="BUILDINGS/REAL ESTATE" totalsRowLabel="Total" dataDxfId="297" totalsRowDxfId="296"/>
    <tableColumn id="3" xr3:uid="{00000000-0010-0000-0100-000003000000}" name=" " dataDxfId="295" totalsRowDxfId="294"/>
    <tableColumn id="2" xr3:uid="{00000000-0010-0000-0100-000002000000}" name="YEAR 1" totalsRowFunction="custom" dataDxfId="293" totalsRowDxfId="292">
      <totalsRowFormula>SUM(tblRealEstate[YEAR 1])</totalsRowFormula>
    </tableColumn>
    <tableColumn id="4" xr3:uid="{00000000-0010-0000-0100-000004000000}" name="YEAR 2" totalsRowFunction="custom" dataDxfId="291" totalsRowDxfId="290">
      <totalsRowFormula>SUM(tblRealEstate[YEAR 2])</totalsRowFormula>
    </tableColumn>
    <tableColumn id="5" xr3:uid="{00000000-0010-0000-0100-000005000000}" name="YEAR 3" totalsRowFunction="custom" dataDxfId="289" totalsRowDxfId="288">
      <totalsRowFormula>SUM(tblRealEstate[YEAR 3])</totalsRowFormula>
    </tableColumn>
    <tableColumn id="6" xr3:uid="{00000000-0010-0000-0100-000006000000}" name="YEAR 4" totalsRowFunction="custom" dataDxfId="287" totalsRowDxfId="286">
      <totalsRowFormula>SUM(tblRealEstate[YEAR 4])</totalsRowFormula>
    </tableColumn>
    <tableColumn id="7" xr3:uid="{00000000-0010-0000-0100-000007000000}" name="YEAR 5" totalsRowFunction="custom" dataDxfId="285" totalsRowDxfId="284">
      <totalsRowFormula>SUM(tblRealEstate[YEAR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3000000}" name="tblRealEstate54" displayName="tblRealEstate54" ref="B3:G12" totalsRowCount="1">
  <tableColumns count="6">
    <tableColumn id="1" xr3:uid="{00000000-0010-0000-1300-000001000000}" name="CURRENT EMPLOYEES" totalsRowLabel="Total" dataDxfId="52" totalsRowDxfId="51"/>
    <tableColumn id="3" xr3:uid="{00000000-0010-0000-1300-000003000000}" name="NUMBER OF JOBS" totalsRowFunction="custom" dataDxfId="50" totalsRowDxfId="49">
      <totalsRowFormula>C11+C10+C4</totalsRowFormula>
    </tableColumn>
    <tableColumn id="2" xr3:uid="{00000000-0010-0000-1300-000002000000}" name=" HOURLY WAGE RANGE" totalsRowFunction="sum" dataDxfId="48" totalsRowDxfId="47"/>
    <tableColumn id="6" xr3:uid="{00000000-0010-0000-1300-000006000000}" name="AVERAGE # HOURS WORKED PER WEEK?" totalsRowFunction="sum" dataDxfId="46" totalsRowDxfId="45"/>
    <tableColumn id="4" xr3:uid="{00000000-0010-0000-1300-000004000000}" name="ANNUAL SALARY" totalsRowFunction="sum" dataDxfId="44" totalsRowDxfId="43"/>
    <tableColumn id="5" xr3:uid="{00000000-0010-0000-1300-000005000000}" name="MEDIAN INCOME" totalsRowFunction="custom" dataDxfId="42" totalsRowDxfId="41">
      <calculatedColumnFormula>SUM(G5:G9)</calculatedColumnFormula>
      <totalsRowFormula>G11+G10+G4</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4000000}" name="tblImprovements55" displayName="tblImprovements55" ref="B14:G23" totalsRowCount="1" headerRowDxfId="40">
  <tableColumns count="6">
    <tableColumn id="1" xr3:uid="{00000000-0010-0000-1400-000001000000}" name="NEW EMPLOYEES (year 1)" totalsRowLabel="Total" dataDxfId="39" totalsRowDxfId="38"/>
    <tableColumn id="3" xr3:uid="{00000000-0010-0000-1400-000003000000}" name="NUMBER OF JOBS" totalsRowFunction="sum" dataDxfId="37" totalsRowDxfId="36"/>
    <tableColumn id="2" xr3:uid="{00000000-0010-0000-1400-000002000000}" name="HOURLY WAGE RANGE" totalsRowFunction="sum" dataDxfId="35" totalsRowDxfId="34"/>
    <tableColumn id="4" xr3:uid="{00000000-0010-0000-1400-000004000000}" name="AVERAGE # HOURS WORKED PER WEEK?" totalsRowFunction="custom" dataDxfId="33" totalsRowDxfId="32">
      <totalsRowFormula>SUBTOTAL(109,tblImprovements55[HOURLY WAGE RANGE])</totalsRowFormula>
    </tableColumn>
    <tableColumn id="5" xr3:uid="{00000000-0010-0000-1400-000005000000}" name="ANNUAL SALARY" totalsRowFunction="custom" dataDxfId="31" totalsRowDxfId="30">
      <totalsRowFormula>SUBTOTAL(109,tblImprovements55[AVERAGE '# HOURS WORKED PER WEEK?])</totalsRowFormula>
    </tableColumn>
    <tableColumn id="6" xr3:uid="{00000000-0010-0000-1400-000006000000}" name="MEDIAN INCOME" dataDxfId="29">
      <calculatedColumnFormula>tblImprovements55[[#This Row],[ANNUAL SALARY]]*tblImprovements55[[#This Row],[NUMBER OF JOBS]]</calculatedColumn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18" displayName="Table18" ref="B26:H35" totalsRowShown="0" headerRowDxfId="28" tableBorderDxfId="27">
  <autoFilter ref="B26:H35" xr:uid="{00000000-0009-0000-0100-000012000000}"/>
  <tableColumns count="7">
    <tableColumn id="1" xr3:uid="{00000000-0010-0000-1500-000001000000}" name="NEW JOBS" dataDxfId="26"/>
    <tableColumn id="2" xr3:uid="{00000000-0010-0000-1500-000002000000}" name="Year 1" dataDxfId="25">
      <calculatedColumnFormula>SUM(C28:C32)</calculatedColumnFormula>
    </tableColumn>
    <tableColumn id="3" xr3:uid="{00000000-0010-0000-1500-000003000000}" name="Year 2" dataDxfId="24"/>
    <tableColumn id="4" xr3:uid="{00000000-0010-0000-1500-000004000000}" name="Year 3" dataDxfId="23"/>
    <tableColumn id="5" xr3:uid="{00000000-0010-0000-1500-000005000000}" name="Year 4" dataDxfId="22"/>
    <tableColumn id="6" xr3:uid="{00000000-0010-0000-1500-000006000000}" name="Year 5" dataDxfId="21"/>
    <tableColumn id="7" xr3:uid="{00000000-0010-0000-1500-000007000000}" name="TOTAL JOBS"/>
  </tableColumns>
  <tableStyleInfo name="TableStyleLight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6000000}" name="Table20" displayName="Table20" ref="B36:H46" totalsRowShown="0" headerRowDxfId="20" headerRowBorderDxfId="19" tableBorderDxfId="18">
  <autoFilter ref="B36:H46" xr:uid="{00000000-0009-0000-0100-000014000000}"/>
  <tableColumns count="7">
    <tableColumn id="1" xr3:uid="{00000000-0010-0000-1600-000001000000}" name="EXISTING JOBS"/>
    <tableColumn id="2" xr3:uid="{00000000-0010-0000-1600-000002000000}" name="Year 1"/>
    <tableColumn id="3" xr3:uid="{00000000-0010-0000-1600-000003000000}" name="Year 2" dataDxfId="17"/>
    <tableColumn id="4" xr3:uid="{00000000-0010-0000-1600-000004000000}" name="Year 3" dataDxfId="16"/>
    <tableColumn id="5" xr3:uid="{00000000-0010-0000-1600-000005000000}" name="Year 4" dataDxfId="15"/>
    <tableColumn id="6" xr3:uid="{00000000-0010-0000-1600-000006000000}" name="Year 5" dataDxfId="14"/>
    <tableColumn id="7" xr3:uid="{00000000-0010-0000-1600-000007000000}" name="TOTAL JOBS"/>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Improvements" displayName="tblImprovements" ref="B18:H24" totalsRowCount="1" headerRowDxfId="283" dataDxfId="282" totalsRowDxfId="281">
  <tableColumns count="7">
    <tableColumn id="1" xr3:uid="{00000000-0010-0000-0200-000001000000}" name="BUILDING IMPROVEMENTS/RENOVATION/CONSTRUCTION" totalsRowLabel="Total" dataDxfId="280" totalsRowDxfId="279"/>
    <tableColumn id="3" xr3:uid="{00000000-0010-0000-0200-000003000000}" name=" " dataDxfId="278" totalsRowDxfId="277"/>
    <tableColumn id="2" xr3:uid="{00000000-0010-0000-0200-000002000000}" name="YEAR 1" totalsRowFunction="custom" dataDxfId="276" totalsRowDxfId="275">
      <totalsRowFormula>SUM(tblImprovements[YEAR 1])</totalsRowFormula>
    </tableColumn>
    <tableColumn id="4" xr3:uid="{00000000-0010-0000-0200-000004000000}" name="YEAR 2" totalsRowFunction="custom" dataDxfId="274" totalsRowDxfId="273">
      <totalsRowFormula>SUM(tblImprovements[YEAR 2])</totalsRowFormula>
    </tableColumn>
    <tableColumn id="5" xr3:uid="{00000000-0010-0000-0200-000005000000}" name="YEAR 3" totalsRowFunction="custom" dataDxfId="272" totalsRowDxfId="271">
      <totalsRowFormula>SUM(tblImprovements[YEAR 3])</totalsRowFormula>
    </tableColumn>
    <tableColumn id="6" xr3:uid="{00000000-0010-0000-0200-000006000000}" name="YEAR 4" totalsRowFunction="custom" dataDxfId="270" totalsRowDxfId="269">
      <totalsRowFormula>SUM(tblImprovements[YEAR 4])</totalsRowFormula>
    </tableColumn>
    <tableColumn id="7" xr3:uid="{00000000-0010-0000-0200-000007000000}" name="YEAR 5" totalsRowFunction="custom" dataDxfId="268" totalsRowDxfId="267">
      <totalsRowFormula>SUM(tblImprovements[YEAR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Capital" displayName="tblCapital" ref="B26:H35" totalsRowCount="1" headerRowDxfId="266" dataDxfId="265" totalsRowDxfId="264">
  <tableColumns count="7">
    <tableColumn id="1" xr3:uid="{00000000-0010-0000-0300-000001000000}" name="CAPITAL EQUIPMENT LIST" totalsRowLabel="Total" dataDxfId="263" totalsRowDxfId="262"/>
    <tableColumn id="3" xr3:uid="{00000000-0010-0000-0300-000003000000}" name=" " dataDxfId="261" totalsRowDxfId="260"/>
    <tableColumn id="2" xr3:uid="{00000000-0010-0000-0300-000002000000}" name="YEAR 1" totalsRowFunction="custom" dataDxfId="259" totalsRowDxfId="258">
      <totalsRowFormula>SUM(tblCapital[YEAR 1])</totalsRowFormula>
    </tableColumn>
    <tableColumn id="4" xr3:uid="{00000000-0010-0000-0300-000004000000}" name="YEAR 2" totalsRowFunction="custom" dataDxfId="257" totalsRowDxfId="256">
      <totalsRowFormula>SUM(tblCapital[YEAR 2])</totalsRowFormula>
    </tableColumn>
    <tableColumn id="5" xr3:uid="{00000000-0010-0000-0300-000005000000}" name="YEAR 3" totalsRowFunction="custom" dataDxfId="255" totalsRowDxfId="254">
      <totalsRowFormula>SUM(tblCapital[YEAR 3])</totalsRowFormula>
    </tableColumn>
    <tableColumn id="6" xr3:uid="{00000000-0010-0000-0300-000006000000}" name="YEAR 4" totalsRowFunction="custom" dataDxfId="253" totalsRowDxfId="252">
      <totalsRowFormula>SUM(tblCapital[YEAR 4])</totalsRowFormula>
    </tableColumn>
    <tableColumn id="7" xr3:uid="{00000000-0010-0000-0300-000007000000}" name="YEAR 5" totalsRowFunction="custom" dataDxfId="251" totalsRowDxfId="250">
      <totalsRowFormula>SUM(tblCapital[YEAR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Capital equipment list table.  Equipment list and their amou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AdminExpenses" displayName="tblAdminExpenses" ref="B37:H44" totalsRowCount="1" headerRowDxfId="249" dataDxfId="248" totalsRowDxfId="247">
  <tableColumns count="7">
    <tableColumn id="1" xr3:uid="{00000000-0010-0000-0400-000001000000}" name="LOCATION AND ADMIN EXPENSES" totalsRowLabel="Total" dataDxfId="246" totalsRowDxfId="245"/>
    <tableColumn id="3" xr3:uid="{00000000-0010-0000-0400-000003000000}" name=" " dataDxfId="244" totalsRowDxfId="243"/>
    <tableColumn id="2" xr3:uid="{00000000-0010-0000-0400-000002000000}" name="YEAR 1" totalsRowFunction="custom" dataDxfId="242" totalsRowDxfId="241">
      <totalsRowFormula>SUM(D38:H43)</totalsRowFormula>
    </tableColumn>
    <tableColumn id="4" xr3:uid="{00000000-0010-0000-0400-000004000000}" name="YEAR 2" totalsRowFunction="custom" dataDxfId="240" totalsRowDxfId="239">
      <totalsRowFormula>SUM(E40:E43)</totalsRowFormula>
    </tableColumn>
    <tableColumn id="5" xr3:uid="{00000000-0010-0000-0400-000005000000}" name="YEAR 3" totalsRowFunction="custom" dataDxfId="238" totalsRowDxfId="237">
      <totalsRowFormula>SUM(F40:F43)</totalsRowFormula>
    </tableColumn>
    <tableColumn id="6" xr3:uid="{00000000-0010-0000-0400-000006000000}" name="YEAR 4" totalsRowFunction="custom" dataDxfId="236" totalsRowDxfId="235">
      <totalsRowFormula>SUM(G40:G43)</totalsRowFormula>
    </tableColumn>
    <tableColumn id="7" xr3:uid="{00000000-0010-0000-0400-000007000000}" name="YEAR 5" totalsRowFunction="custom" dataDxfId="234" totalsRowDxfId="233">
      <totalsRowFormula>SUM(H40:H43)</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ocation and admin expenses table.  Item names and their amou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OpeningInventory" displayName="tblOpeningInventory" ref="B46:H52" totalsRowCount="1" headerRowDxfId="232" dataDxfId="231" totalsRowDxfId="230">
  <tableColumns count="7">
    <tableColumn id="1" xr3:uid="{00000000-0010-0000-0500-000001000000}" name="OPENING INVENTORY" totalsRowLabel="Total" dataDxfId="229" totalsRowDxfId="228"/>
    <tableColumn id="3" xr3:uid="{00000000-0010-0000-0500-000003000000}" name=" " dataDxfId="227" totalsRowDxfId="226"/>
    <tableColumn id="2" xr3:uid="{00000000-0010-0000-0500-000002000000}" name="YEAR 1" totalsRowFunction="sum" dataDxfId="225" totalsRowDxfId="224"/>
    <tableColumn id="4" xr3:uid="{00000000-0010-0000-0500-000004000000}" name="YEAR 2" totalsRowFunction="custom" dataDxfId="223" totalsRowDxfId="222">
      <totalsRowFormula>SUBTOTAL(109,tblOpeningInventory[OPENING INVENTORY])</totalsRowFormula>
    </tableColumn>
    <tableColumn id="5" xr3:uid="{00000000-0010-0000-0500-000005000000}" name="YEAR 3" totalsRowFunction="custom" dataDxfId="221" totalsRowDxfId="220">
      <totalsRowFormula>SUBTOTAL(109,tblOpeningInventory[[ ]])</totalsRowFormula>
    </tableColumn>
    <tableColumn id="6" xr3:uid="{00000000-0010-0000-0500-000006000000}" name="YEAR 4" totalsRowFunction="custom" dataDxfId="219" totalsRowDxfId="218">
      <totalsRowFormula>SUBTOTAL(109,tblOpeningInventory[YEAR 1])</totalsRowFormula>
    </tableColumn>
    <tableColumn id="7" xr3:uid="{00000000-0010-0000-0500-000007000000}" name="YEAR 5" totalsRowFunction="custom" dataDxfId="217" totalsRowDxfId="216">
      <totalsRowFormula>SUBTOTAL(109,tblOpeningInventory[OPENING INVENTORY])</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Opening inventory table.  Item names and their amou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PromoExpenses" displayName="tblPromoExpenses" ref="B54:H59" totalsRowCount="1" headerRowDxfId="215" dataDxfId="214" totalsRowDxfId="213">
  <tableColumns count="7">
    <tableColumn id="1" xr3:uid="{00000000-0010-0000-0600-000001000000}" name="ADVERTISING AND PROMOTIONAL EXPENSES" totalsRowLabel="Total" dataDxfId="212" totalsRowDxfId="6"/>
    <tableColumn id="3" xr3:uid="{00000000-0010-0000-0600-000003000000}" name=" " dataDxfId="211" totalsRowDxfId="5"/>
    <tableColumn id="2" xr3:uid="{00000000-0010-0000-0600-000002000000}" name="YEAR 1" dataDxfId="210" totalsRowDxfId="4"/>
    <tableColumn id="4" xr3:uid="{00000000-0010-0000-0600-000004000000}" name="YEAR 2" totalsRowFunction="custom" dataDxfId="209" totalsRowDxfId="3">
      <totalsRowFormula>SUM(tblPromoExpenses[YEAR 2])</totalsRowFormula>
    </tableColumn>
    <tableColumn id="5" xr3:uid="{00000000-0010-0000-0600-000005000000}" name="YEAR 3" totalsRowFunction="custom" dataDxfId="208" totalsRowDxfId="2">
      <totalsRowFormula>SUM(tblPromoExpenses[YEAR 3])</totalsRowFormula>
    </tableColumn>
    <tableColumn id="6" xr3:uid="{00000000-0010-0000-0600-000006000000}" name="YEAR 4" totalsRowFunction="custom" dataDxfId="207" totalsRowDxfId="1">
      <totalsRowFormula>SUM(tblPromoExpenses[YEAR 4])</totalsRowFormula>
    </tableColumn>
    <tableColumn id="7" xr3:uid="{00000000-0010-0000-0600-000007000000}" name="YEAR 5" totalsRowFunction="custom" dataDxfId="206" totalsRowDxfId="0">
      <totalsRowFormula>SUM(tblPromoExpenses[YEAR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Advertising and promotional expenses table.  Item names and their amou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OtherExpenses" displayName="tblOtherExpenses" ref="B61:H64" totalsRowCount="1" headerRowDxfId="205" dataDxfId="204" totalsRowDxfId="203">
  <tableColumns count="7">
    <tableColumn id="1" xr3:uid="{00000000-0010-0000-0700-000001000000}" name="OTHER EXPENSES" totalsRowLabel="Total" dataDxfId="202" totalsRowDxfId="201"/>
    <tableColumn id="3" xr3:uid="{00000000-0010-0000-0700-000003000000}" name=" " dataDxfId="200" totalsRowDxfId="199"/>
    <tableColumn id="2" xr3:uid="{00000000-0010-0000-0700-000002000000}" name="YEAR 1" totalsRowFunction="custom" dataDxfId="198" totalsRowDxfId="197">
      <totalsRowFormula>SUM(tblOtherExpenses[YEAR 1])</totalsRowFormula>
    </tableColumn>
    <tableColumn id="4" xr3:uid="{00000000-0010-0000-0700-000004000000}" name="YEAR 2" dataDxfId="196" totalsRowDxfId="195"/>
    <tableColumn id="5" xr3:uid="{00000000-0010-0000-0700-000005000000}" name="YEAR 3" dataDxfId="194" totalsRowDxfId="193"/>
    <tableColumn id="6" xr3:uid="{00000000-0010-0000-0700-000006000000}" name="YEAR 4" dataDxfId="192" totalsRowDxfId="191"/>
    <tableColumn id="7" xr3:uid="{00000000-0010-0000-0700-000007000000}" name="YEAR 5" dataDxfId="190" totalsRowDxfId="189"/>
  </tableColumns>
  <tableStyleInfo name="Startup Expenses" showFirstColumn="0" showLastColumn="1" showRowStripes="1" showColumnStripes="0"/>
  <extLst>
    <ext xmlns:x14="http://schemas.microsoft.com/office/spreadsheetml/2009/9/main" uri="{504A1905-F514-4f6f-8877-14C23A59335A}">
      <x14:table altText="Table" altTextSummary="Other expenses table.  Item names and their amou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blContingencies" displayName="tblContingencies" ref="B66:H66" headerRowCount="0" totalsRowShown="0" headerRowDxfId="188" dataDxfId="187">
  <tableColumns count="7">
    <tableColumn id="1" xr3:uid="{00000000-0010-0000-0800-000001000000}" name="Column1" dataDxfId="186"/>
    <tableColumn id="2" xr3:uid="{00000000-0010-0000-0800-000002000000}" name=" " headerRowDxfId="185" dataDxfId="184"/>
    <tableColumn id="3" xr3:uid="{00000000-0010-0000-0800-000003000000}" name="  " headerRowDxfId="183" dataDxfId="182"/>
    <tableColumn id="4" xr3:uid="{00000000-0010-0000-0800-000004000000}" name="Column2" headerRowDxfId="181" dataDxfId="180"/>
    <tableColumn id="5" xr3:uid="{00000000-0010-0000-0800-000005000000}" name="Column3" headerRowDxfId="179" dataDxfId="178"/>
    <tableColumn id="6" xr3:uid="{00000000-0010-0000-0800-000006000000}" name="Column4" headerRowDxfId="177" dataDxfId="176"/>
    <tableColumn id="7" xr3:uid="{00000000-0010-0000-0800-000007000000}" name="Column5" headerRowDxfId="175" dataDxfId="174"/>
  </tableColumns>
  <tableStyleInfo name="Startup Expenses" showFirstColumn="0" showLastColumn="0" showRowStripes="1" showColumnStripes="0"/>
  <extLst>
    <ext xmlns:x14="http://schemas.microsoft.com/office/spreadsheetml/2009/9/main" uri="{504A1905-F514-4f6f-8877-14C23A59335A}">
      <x14:table altText="Table" altTextSummary="Reserve for contingencies table with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5.bin"/><Relationship Id="rId5" Type="http://schemas.openxmlformats.org/officeDocument/2006/relationships/table" Target="../tables/table23.xml"/><Relationship Id="rId4"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4A87"/>
    <pageSetUpPr autoPageBreaks="0" fitToPage="1"/>
  </sheetPr>
  <dimension ref="A1:H145"/>
  <sheetViews>
    <sheetView showGridLines="0" tabSelected="1" topLeftCell="A116" zoomScale="125" zoomScaleNormal="125" zoomScaleSheetLayoutView="100" workbookViewId="0">
      <selection activeCell="B59" sqref="B59"/>
    </sheetView>
  </sheetViews>
  <sheetFormatPr baseColWidth="10" defaultColWidth="9.19921875" defaultRowHeight="21" customHeight="1" x14ac:dyDescent="0.2"/>
  <cols>
    <col min="1" max="1" width="2.59765625" style="185" customWidth="1"/>
    <col min="2" max="2" width="48.59765625" style="185" customWidth="1"/>
    <col min="3" max="3" width="51.796875" style="185" customWidth="1"/>
    <col min="4" max="4" width="19.3984375" style="185" customWidth="1"/>
    <col min="5" max="7" width="13.59765625" style="185" hidden="1" customWidth="1"/>
    <col min="8" max="8" width="4.796875" style="185" hidden="1" customWidth="1"/>
    <col min="9" max="9" width="13.59765625" style="185" customWidth="1"/>
    <col min="10" max="16384" width="9.19921875" style="185"/>
  </cols>
  <sheetData>
    <row r="1" spans="1:8" ht="41.25" customHeight="1" x14ac:dyDescent="0.2">
      <c r="A1" s="205" t="s">
        <v>5</v>
      </c>
      <c r="B1" s="206"/>
      <c r="C1" s="206"/>
      <c r="D1" s="126" t="s">
        <v>52</v>
      </c>
      <c r="E1" s="186"/>
      <c r="F1" s="186"/>
      <c r="G1" s="186"/>
    </row>
    <row r="10" spans="1:8" ht="21" customHeight="1" x14ac:dyDescent="0.2">
      <c r="B10" s="187" t="s">
        <v>5</v>
      </c>
    </row>
    <row r="11" spans="1:8" ht="21" customHeight="1" x14ac:dyDescent="0.2">
      <c r="B11" s="188" t="s">
        <v>38</v>
      </c>
      <c r="C11" s="185" t="s">
        <v>47</v>
      </c>
      <c r="D11" s="189" t="s">
        <v>248</v>
      </c>
      <c r="E11" s="189" t="s">
        <v>249</v>
      </c>
      <c r="F11" s="189" t="s">
        <v>250</v>
      </c>
      <c r="G11" s="189" t="s">
        <v>251</v>
      </c>
      <c r="H11" s="189" t="s">
        <v>252</v>
      </c>
    </row>
    <row r="12" spans="1:8" ht="21" customHeight="1" x14ac:dyDescent="0.2">
      <c r="B12" s="190" t="s">
        <v>53</v>
      </c>
      <c r="C12" s="185" t="s">
        <v>290</v>
      </c>
      <c r="D12" s="191"/>
      <c r="E12" s="191"/>
      <c r="F12" s="191"/>
      <c r="G12" s="191"/>
      <c r="H12" s="191"/>
    </row>
    <row r="13" spans="1:8" ht="21" customHeight="1" x14ac:dyDescent="0.2">
      <c r="B13" s="190" t="s">
        <v>54</v>
      </c>
      <c r="D13" s="191"/>
      <c r="E13" s="191"/>
      <c r="F13" s="191"/>
      <c r="G13" s="191"/>
      <c r="H13" s="191"/>
    </row>
    <row r="14" spans="1:8" ht="21" hidden="1" customHeight="1" x14ac:dyDescent="0.2">
      <c r="B14" s="190" t="s">
        <v>56</v>
      </c>
      <c r="D14" s="191"/>
      <c r="E14" s="191"/>
      <c r="F14" s="191"/>
      <c r="G14" s="191"/>
      <c r="H14" s="191"/>
    </row>
    <row r="15" spans="1:8" ht="21" customHeight="1" x14ac:dyDescent="0.2">
      <c r="B15" s="190" t="s">
        <v>55</v>
      </c>
      <c r="C15" s="185" t="s">
        <v>258</v>
      </c>
      <c r="D15" s="191"/>
      <c r="E15" s="191"/>
      <c r="F15" s="191"/>
      <c r="G15" s="191"/>
      <c r="H15" s="191"/>
    </row>
    <row r="16" spans="1:8" ht="21" customHeight="1" x14ac:dyDescent="0.2">
      <c r="B16" s="190" t="s">
        <v>36</v>
      </c>
      <c r="D16" s="191">
        <f>SUM(tblRealEstate[YEAR 1])</f>
        <v>0</v>
      </c>
      <c r="E16" s="191">
        <f>SUM(tblRealEstate[YEAR 2])</f>
        <v>0</v>
      </c>
      <c r="F16" s="191">
        <f>SUM(tblRealEstate[YEAR 3])</f>
        <v>0</v>
      </c>
      <c r="G16" s="191">
        <f>SUM(tblRealEstate[YEAR 4])</f>
        <v>0</v>
      </c>
      <c r="H16" s="191">
        <f>SUM(tblRealEstate[YEAR 5])</f>
        <v>0</v>
      </c>
    </row>
    <row r="17" spans="2:8" ht="21" customHeight="1" x14ac:dyDescent="0.2">
      <c r="B17" s="207"/>
      <c r="C17" s="207"/>
      <c r="D17" s="207"/>
    </row>
    <row r="18" spans="2:8" ht="21" customHeight="1" x14ac:dyDescent="0.2">
      <c r="B18" s="188" t="s">
        <v>224</v>
      </c>
      <c r="C18" s="185" t="s">
        <v>47</v>
      </c>
      <c r="D18" s="189" t="s">
        <v>248</v>
      </c>
      <c r="E18" s="189" t="s">
        <v>249</v>
      </c>
      <c r="F18" s="189" t="s">
        <v>250</v>
      </c>
      <c r="G18" s="189" t="s">
        <v>251</v>
      </c>
      <c r="H18" s="189" t="s">
        <v>252</v>
      </c>
    </row>
    <row r="19" spans="2:8" ht="21" customHeight="1" x14ac:dyDescent="0.2">
      <c r="B19" s="190" t="s">
        <v>288</v>
      </c>
      <c r="D19" s="191"/>
      <c r="E19" s="191"/>
      <c r="F19" s="191"/>
      <c r="G19" s="191"/>
      <c r="H19" s="191"/>
    </row>
    <row r="20" spans="2:8" ht="21" customHeight="1" x14ac:dyDescent="0.2">
      <c r="B20" s="190" t="s">
        <v>286</v>
      </c>
      <c r="D20" s="191"/>
      <c r="E20" s="191"/>
      <c r="F20" s="191"/>
      <c r="G20" s="191"/>
      <c r="H20" s="191"/>
    </row>
    <row r="21" spans="2:8" ht="21" customHeight="1" x14ac:dyDescent="0.2">
      <c r="B21" s="190" t="s">
        <v>287</v>
      </c>
      <c r="D21" s="191"/>
      <c r="E21" s="191">
        <v>0</v>
      </c>
      <c r="F21" s="191">
        <v>2000</v>
      </c>
      <c r="G21" s="191"/>
      <c r="H21" s="191"/>
    </row>
    <row r="22" spans="2:8" ht="21" customHeight="1" x14ac:dyDescent="0.2">
      <c r="B22" s="190" t="s">
        <v>289</v>
      </c>
      <c r="D22" s="191"/>
      <c r="E22" s="191"/>
      <c r="F22" s="191"/>
      <c r="G22" s="191"/>
      <c r="H22" s="191"/>
    </row>
    <row r="23" spans="2:8" ht="21" customHeight="1" x14ac:dyDescent="0.2">
      <c r="B23" s="190" t="s">
        <v>298</v>
      </c>
      <c r="D23" s="191"/>
      <c r="E23" s="191"/>
      <c r="F23" s="191"/>
      <c r="G23" s="191"/>
      <c r="H23" s="191"/>
    </row>
    <row r="24" spans="2:8" ht="21" customHeight="1" x14ac:dyDescent="0.2">
      <c r="B24" s="190" t="s">
        <v>36</v>
      </c>
      <c r="D24" s="191">
        <f>SUM(tblImprovements[YEAR 1])</f>
        <v>0</v>
      </c>
      <c r="E24" s="191">
        <f>SUM(tblImprovements[YEAR 2])</f>
        <v>0</v>
      </c>
      <c r="F24" s="191">
        <f>SUM(tblImprovements[YEAR 3])</f>
        <v>2000</v>
      </c>
      <c r="G24" s="191">
        <f>SUM(tblImprovements[YEAR 4])</f>
        <v>0</v>
      </c>
      <c r="H24" s="191">
        <f>SUM(tblImprovements[YEAR 5])</f>
        <v>0</v>
      </c>
    </row>
    <row r="25" spans="2:8" ht="21" customHeight="1" x14ac:dyDescent="0.2">
      <c r="B25" s="207"/>
      <c r="C25" s="207"/>
      <c r="D25" s="207"/>
    </row>
    <row r="26" spans="2:8" ht="21" customHeight="1" x14ac:dyDescent="0.2">
      <c r="B26" s="188" t="s">
        <v>39</v>
      </c>
      <c r="C26" s="185" t="s">
        <v>47</v>
      </c>
      <c r="D26" s="189" t="s">
        <v>248</v>
      </c>
      <c r="E26" s="189" t="s">
        <v>249</v>
      </c>
      <c r="F26" s="189" t="s">
        <v>250</v>
      </c>
      <c r="G26" s="189" t="s">
        <v>251</v>
      </c>
      <c r="H26" s="189" t="s">
        <v>252</v>
      </c>
    </row>
    <row r="27" spans="2:8" ht="21" customHeight="1" x14ac:dyDescent="0.2">
      <c r="B27" s="190" t="s">
        <v>299</v>
      </c>
      <c r="D27" s="191"/>
      <c r="E27" s="191"/>
      <c r="F27" s="191"/>
      <c r="G27" s="191"/>
      <c r="H27" s="191"/>
    </row>
    <row r="28" spans="2:8" ht="21" customHeight="1" x14ac:dyDescent="0.2">
      <c r="B28" s="190"/>
      <c r="D28" s="191"/>
      <c r="E28" s="191"/>
      <c r="F28" s="191"/>
      <c r="G28" s="191"/>
      <c r="H28" s="191"/>
    </row>
    <row r="29" spans="2:8" ht="21" customHeight="1" x14ac:dyDescent="0.2">
      <c r="B29" s="190"/>
      <c r="D29" s="191"/>
      <c r="E29" s="191"/>
      <c r="F29" s="191"/>
      <c r="G29" s="191"/>
      <c r="H29" s="191"/>
    </row>
    <row r="30" spans="2:8" ht="21" customHeight="1" x14ac:dyDescent="0.2">
      <c r="B30" s="190"/>
      <c r="D30" s="191"/>
      <c r="E30" s="191">
        <v>5000</v>
      </c>
      <c r="F30" s="191"/>
      <c r="G30" s="191"/>
      <c r="H30" s="191"/>
    </row>
    <row r="31" spans="2:8" ht="21" hidden="1" customHeight="1" x14ac:dyDescent="0.2">
      <c r="B31" s="190"/>
      <c r="D31" s="191"/>
      <c r="E31" s="191"/>
      <c r="F31" s="191"/>
      <c r="G31" s="191"/>
      <c r="H31" s="191"/>
    </row>
    <row r="32" spans="2:8" ht="21" hidden="1" customHeight="1" x14ac:dyDescent="0.2">
      <c r="B32" s="190"/>
      <c r="D32" s="191"/>
      <c r="E32" s="191"/>
      <c r="F32" s="191"/>
      <c r="G32" s="191"/>
      <c r="H32" s="191"/>
    </row>
    <row r="33" spans="2:8" ht="21" hidden="1" customHeight="1" x14ac:dyDescent="0.2">
      <c r="B33" s="190"/>
      <c r="D33" s="191"/>
      <c r="E33" s="191"/>
      <c r="F33" s="191"/>
      <c r="G33" s="191"/>
      <c r="H33" s="191"/>
    </row>
    <row r="34" spans="2:8" ht="21" hidden="1" customHeight="1" x14ac:dyDescent="0.2">
      <c r="B34" s="190"/>
      <c r="D34" s="191"/>
      <c r="E34" s="191"/>
      <c r="F34" s="191"/>
      <c r="G34" s="191"/>
      <c r="H34" s="191"/>
    </row>
    <row r="35" spans="2:8" ht="21" customHeight="1" x14ac:dyDescent="0.2">
      <c r="B35" s="190" t="s">
        <v>36</v>
      </c>
      <c r="D35" s="191">
        <f>SUM(tblCapital[YEAR 1])</f>
        <v>0</v>
      </c>
      <c r="E35" s="191">
        <f>SUM(tblCapital[YEAR 2])</f>
        <v>5000</v>
      </c>
      <c r="F35" s="191">
        <f>SUM(tblCapital[YEAR 3])</f>
        <v>0</v>
      </c>
      <c r="G35" s="191">
        <f>SUM(tblCapital[YEAR 4])</f>
        <v>0</v>
      </c>
      <c r="H35" s="191">
        <f>SUM(tblCapital[YEAR 5])</f>
        <v>0</v>
      </c>
    </row>
    <row r="36" spans="2:8" ht="21" customHeight="1" x14ac:dyDescent="0.2">
      <c r="B36" s="207"/>
      <c r="C36" s="207"/>
      <c r="D36" s="207"/>
    </row>
    <row r="37" spans="2:8" ht="21" customHeight="1" x14ac:dyDescent="0.2">
      <c r="B37" s="188" t="s">
        <v>40</v>
      </c>
      <c r="C37" s="185" t="s">
        <v>47</v>
      </c>
      <c r="D37" s="189" t="s">
        <v>248</v>
      </c>
      <c r="E37" s="189" t="s">
        <v>249</v>
      </c>
      <c r="F37" s="189" t="s">
        <v>250</v>
      </c>
      <c r="G37" s="189" t="s">
        <v>251</v>
      </c>
      <c r="H37" s="189" t="s">
        <v>252</v>
      </c>
    </row>
    <row r="38" spans="2:8" ht="21" customHeight="1" x14ac:dyDescent="0.2">
      <c r="B38" s="190" t="s">
        <v>259</v>
      </c>
      <c r="D38" s="191"/>
      <c r="E38" s="191"/>
      <c r="F38" s="191"/>
      <c r="G38" s="191"/>
      <c r="H38" s="191"/>
    </row>
    <row r="39" spans="2:8" ht="21" customHeight="1" x14ac:dyDescent="0.2">
      <c r="B39" s="190" t="s">
        <v>192</v>
      </c>
      <c r="D39" s="191"/>
      <c r="E39" s="191"/>
      <c r="F39" s="191"/>
      <c r="G39" s="191"/>
      <c r="H39" s="191"/>
    </row>
    <row r="40" spans="2:8" ht="21" customHeight="1" x14ac:dyDescent="0.2">
      <c r="B40" s="190" t="s">
        <v>8</v>
      </c>
      <c r="D40" s="191"/>
      <c r="E40" s="191"/>
      <c r="F40" s="191"/>
      <c r="G40" s="191"/>
      <c r="H40" s="191"/>
    </row>
    <row r="41" spans="2:8" ht="21" customHeight="1" x14ac:dyDescent="0.2">
      <c r="B41" s="190" t="s">
        <v>127</v>
      </c>
      <c r="C41" s="185" t="s">
        <v>260</v>
      </c>
      <c r="D41" s="191"/>
      <c r="E41" s="191"/>
      <c r="F41" s="191"/>
      <c r="G41" s="191"/>
      <c r="H41" s="191"/>
    </row>
    <row r="42" spans="2:8" ht="21" customHeight="1" x14ac:dyDescent="0.2">
      <c r="B42" s="190" t="s">
        <v>292</v>
      </c>
      <c r="D42" s="191"/>
      <c r="E42" s="191"/>
      <c r="F42" s="191"/>
      <c r="G42" s="191"/>
      <c r="H42" s="191"/>
    </row>
    <row r="43" spans="2:8" ht="21" customHeight="1" x14ac:dyDescent="0.2">
      <c r="B43" s="190" t="s">
        <v>6</v>
      </c>
      <c r="D43" s="191"/>
      <c r="E43" s="191"/>
      <c r="F43" s="191"/>
      <c r="G43" s="191"/>
      <c r="H43" s="191"/>
    </row>
    <row r="44" spans="2:8" ht="21" customHeight="1" x14ac:dyDescent="0.2">
      <c r="B44" s="190" t="s">
        <v>36</v>
      </c>
      <c r="D44" s="191">
        <f>SUM(D38:H43)</f>
        <v>0</v>
      </c>
      <c r="E44" s="191">
        <f>SUM(E40:E43)</f>
        <v>0</v>
      </c>
      <c r="F44" s="191">
        <f>SUM(F40:F43)</f>
        <v>0</v>
      </c>
      <c r="G44" s="191">
        <f>SUM(G40:G43)</f>
        <v>0</v>
      </c>
      <c r="H44" s="191">
        <f>SUM(H40:H43)</f>
        <v>0</v>
      </c>
    </row>
    <row r="45" spans="2:8" ht="21" customHeight="1" x14ac:dyDescent="0.2">
      <c r="B45" s="207"/>
      <c r="C45" s="207"/>
      <c r="D45" s="207"/>
    </row>
    <row r="46" spans="2:8" ht="21" customHeight="1" x14ac:dyDescent="0.2">
      <c r="B46" s="188" t="s">
        <v>41</v>
      </c>
      <c r="C46" s="185" t="s">
        <v>47</v>
      </c>
      <c r="D46" s="189" t="s">
        <v>248</v>
      </c>
      <c r="E46" s="189" t="s">
        <v>249</v>
      </c>
      <c r="F46" s="189" t="s">
        <v>250</v>
      </c>
      <c r="G46" s="189" t="s">
        <v>251</v>
      </c>
      <c r="H46" s="189" t="s">
        <v>252</v>
      </c>
    </row>
    <row r="47" spans="2:8" ht="21" customHeight="1" x14ac:dyDescent="0.2">
      <c r="B47" s="190" t="s">
        <v>9</v>
      </c>
      <c r="D47" s="191"/>
      <c r="E47" s="191">
        <v>0</v>
      </c>
      <c r="F47" s="191">
        <v>0</v>
      </c>
      <c r="G47" s="191">
        <v>0</v>
      </c>
      <c r="H47" s="191">
        <v>0</v>
      </c>
    </row>
    <row r="48" spans="2:8" ht="21" customHeight="1" x14ac:dyDescent="0.2">
      <c r="B48" s="190" t="s">
        <v>10</v>
      </c>
      <c r="D48" s="191"/>
      <c r="E48" s="191">
        <v>0</v>
      </c>
      <c r="F48" s="191">
        <v>0</v>
      </c>
      <c r="G48" s="191">
        <v>0</v>
      </c>
      <c r="H48" s="191">
        <v>0</v>
      </c>
    </row>
    <row r="49" spans="2:8" ht="21" customHeight="1" x14ac:dyDescent="0.2">
      <c r="B49" s="190" t="s">
        <v>11</v>
      </c>
      <c r="D49" s="191"/>
      <c r="E49" s="191">
        <v>0</v>
      </c>
      <c r="F49" s="191">
        <v>0</v>
      </c>
      <c r="G49" s="191">
        <v>0</v>
      </c>
      <c r="H49" s="191">
        <v>0</v>
      </c>
    </row>
    <row r="50" spans="2:8" ht="21" customHeight="1" x14ac:dyDescent="0.2">
      <c r="B50" s="190" t="s">
        <v>12</v>
      </c>
      <c r="D50" s="191"/>
      <c r="E50" s="191">
        <v>0</v>
      </c>
      <c r="F50" s="191">
        <v>0</v>
      </c>
      <c r="G50" s="191">
        <v>0</v>
      </c>
      <c r="H50" s="191">
        <v>0</v>
      </c>
    </row>
    <row r="51" spans="2:8" ht="21" customHeight="1" x14ac:dyDescent="0.2">
      <c r="B51" s="190" t="s">
        <v>13</v>
      </c>
      <c r="D51" s="191"/>
      <c r="E51" s="191">
        <v>0</v>
      </c>
      <c r="F51" s="191">
        <v>0</v>
      </c>
      <c r="G51" s="191">
        <v>0</v>
      </c>
      <c r="H51" s="191">
        <v>0</v>
      </c>
    </row>
    <row r="52" spans="2:8" ht="21" customHeight="1" x14ac:dyDescent="0.2">
      <c r="B52" s="190" t="s">
        <v>36</v>
      </c>
      <c r="D52" s="191">
        <f>SUBTOTAL(109,tblOpeningInventory[YEAR 1])</f>
        <v>0</v>
      </c>
      <c r="E52" s="185">
        <f>SUBTOTAL(109,tblOpeningInventory[OPENING INVENTORY])</f>
        <v>0</v>
      </c>
      <c r="F52" s="185">
        <f>SUBTOTAL(109,tblOpeningInventory[[ ]])</f>
        <v>0</v>
      </c>
      <c r="G52" s="185">
        <f>SUBTOTAL(109,tblOpeningInventory[YEAR 1])</f>
        <v>0</v>
      </c>
      <c r="H52" s="185">
        <f>SUBTOTAL(109,tblOpeningInventory[OPENING INVENTORY])</f>
        <v>0</v>
      </c>
    </row>
    <row r="53" spans="2:8" ht="21" customHeight="1" x14ac:dyDescent="0.2">
      <c r="B53" s="207"/>
      <c r="C53" s="207"/>
      <c r="D53" s="207"/>
    </row>
    <row r="54" spans="2:8" ht="21" customHeight="1" x14ac:dyDescent="0.2">
      <c r="B54" s="188" t="s">
        <v>42</v>
      </c>
      <c r="C54" s="185" t="s">
        <v>47</v>
      </c>
      <c r="D54" s="189" t="s">
        <v>248</v>
      </c>
      <c r="E54" s="189" t="s">
        <v>249</v>
      </c>
      <c r="F54" s="189" t="s">
        <v>250</v>
      </c>
      <c r="G54" s="189" t="s">
        <v>251</v>
      </c>
      <c r="H54" s="189" t="s">
        <v>252</v>
      </c>
    </row>
    <row r="55" spans="2:8" ht="21" customHeight="1" x14ac:dyDescent="0.2">
      <c r="B55" s="190" t="s">
        <v>14</v>
      </c>
      <c r="C55" s="185" t="s">
        <v>291</v>
      </c>
      <c r="D55" s="191"/>
      <c r="E55" s="191"/>
      <c r="F55" s="191"/>
      <c r="G55" s="191"/>
      <c r="H55" s="191"/>
    </row>
    <row r="56" spans="2:8" ht="21" customHeight="1" x14ac:dyDescent="0.2">
      <c r="B56" s="190" t="s">
        <v>15</v>
      </c>
      <c r="D56" s="191"/>
      <c r="E56" s="191"/>
      <c r="F56" s="191"/>
      <c r="G56" s="191"/>
      <c r="H56" s="191"/>
    </row>
    <row r="57" spans="2:8" ht="21" customHeight="1" x14ac:dyDescent="0.2">
      <c r="B57" s="190" t="s">
        <v>16</v>
      </c>
      <c r="D57" s="191"/>
      <c r="E57" s="191"/>
      <c r="F57" s="191"/>
      <c r="G57" s="191"/>
      <c r="H57" s="191"/>
    </row>
    <row r="58" spans="2:8" ht="21" customHeight="1" x14ac:dyDescent="0.2">
      <c r="B58" s="190" t="s">
        <v>362</v>
      </c>
      <c r="D58" s="191"/>
      <c r="E58" s="191"/>
      <c r="F58" s="191"/>
      <c r="G58" s="191"/>
      <c r="H58" s="191"/>
    </row>
    <row r="59" spans="2:8" ht="21" customHeight="1" x14ac:dyDescent="0.2">
      <c r="B59" s="190" t="s">
        <v>36</v>
      </c>
      <c r="D59" s="191"/>
      <c r="E59" s="191">
        <f>SUM(tblPromoExpenses[YEAR 2])</f>
        <v>0</v>
      </c>
      <c r="F59" s="191">
        <f>SUM(tblPromoExpenses[YEAR 3])</f>
        <v>0</v>
      </c>
      <c r="G59" s="191">
        <f>SUM(tblPromoExpenses[YEAR 4])</f>
        <v>0</v>
      </c>
      <c r="H59" s="191">
        <f>SUM(tblPromoExpenses[YEAR 5])</f>
        <v>0</v>
      </c>
    </row>
    <row r="60" spans="2:8" ht="21" customHeight="1" x14ac:dyDescent="0.2">
      <c r="B60" s="207"/>
      <c r="C60" s="207"/>
      <c r="D60" s="207"/>
    </row>
    <row r="61" spans="2:8" ht="21" customHeight="1" x14ac:dyDescent="0.2">
      <c r="B61" s="188" t="s">
        <v>43</v>
      </c>
      <c r="C61" s="185" t="s">
        <v>47</v>
      </c>
      <c r="D61" s="189" t="s">
        <v>248</v>
      </c>
      <c r="E61" s="189" t="s">
        <v>249</v>
      </c>
      <c r="F61" s="189" t="s">
        <v>250</v>
      </c>
      <c r="G61" s="189" t="s">
        <v>251</v>
      </c>
      <c r="H61" s="189" t="s">
        <v>252</v>
      </c>
    </row>
    <row r="62" spans="2:8" ht="21" customHeight="1" x14ac:dyDescent="0.2">
      <c r="B62" s="190" t="s">
        <v>128</v>
      </c>
      <c r="D62" s="191"/>
      <c r="E62" s="191"/>
      <c r="F62" s="191"/>
      <c r="G62" s="191"/>
      <c r="H62" s="191"/>
    </row>
    <row r="63" spans="2:8" ht="21" customHeight="1" x14ac:dyDescent="0.2">
      <c r="B63" s="190" t="s">
        <v>126</v>
      </c>
      <c r="D63" s="191"/>
      <c r="E63" s="191"/>
      <c r="F63" s="191"/>
      <c r="G63" s="191"/>
      <c r="H63" s="191"/>
    </row>
    <row r="64" spans="2:8" ht="21" customHeight="1" x14ac:dyDescent="0.2">
      <c r="B64" s="190" t="s">
        <v>36</v>
      </c>
      <c r="D64" s="191">
        <f>SUM(tblOtherExpenses[YEAR 1])</f>
        <v>0</v>
      </c>
      <c r="E64" s="191"/>
      <c r="F64" s="191"/>
      <c r="G64" s="191"/>
      <c r="H64" s="191"/>
    </row>
    <row r="65" spans="1:8" ht="21" customHeight="1" x14ac:dyDescent="0.2">
      <c r="B65" s="207"/>
      <c r="C65" s="207"/>
      <c r="D65" s="207"/>
    </row>
    <row r="66" spans="1:8" ht="21" customHeight="1" x14ac:dyDescent="0.2">
      <c r="B66" s="192" t="s">
        <v>17</v>
      </c>
      <c r="C66" s="193"/>
      <c r="D66" s="194">
        <v>0</v>
      </c>
      <c r="E66" s="194"/>
      <c r="F66" s="194"/>
      <c r="G66" s="194"/>
      <c r="H66" s="194"/>
    </row>
    <row r="67" spans="1:8" ht="21" customHeight="1" x14ac:dyDescent="0.2">
      <c r="B67" s="207"/>
      <c r="C67" s="207"/>
      <c r="D67" s="207"/>
    </row>
    <row r="68" spans="1:8" ht="21" customHeight="1" x14ac:dyDescent="0.2">
      <c r="B68" s="192" t="s">
        <v>18</v>
      </c>
      <c r="C68" s="193"/>
      <c r="D68" s="194">
        <v>0</v>
      </c>
      <c r="E68" s="194"/>
      <c r="F68" s="194"/>
      <c r="G68" s="194"/>
      <c r="H68" s="194"/>
    </row>
    <row r="69" spans="1:8" ht="21" customHeight="1" x14ac:dyDescent="0.2">
      <c r="B69" s="207"/>
      <c r="C69" s="207"/>
      <c r="D69" s="207"/>
    </row>
    <row r="70" spans="1:8" ht="21" customHeight="1" x14ac:dyDescent="0.2">
      <c r="B70" s="192" t="s">
        <v>261</v>
      </c>
      <c r="C70" s="193"/>
      <c r="D70" s="194">
        <f>tblWorkingCapital[[#All],[  ]]+tblContingencies[[#All],[  ]]+tblPromoExpenses[[#Totals],[YEAR 1]]+tblAdminExpenses[[#Totals],[YEAR 1]]+tblImprovements[[#Totals],[YEAR 1]]+tblRealEstate[[#Totals],[YEAR 1]]</f>
        <v>0</v>
      </c>
    </row>
    <row r="71" spans="1:8" ht="21" hidden="1" customHeight="1" x14ac:dyDescent="0.2"/>
    <row r="72" spans="1:8" ht="21" hidden="1" customHeight="1" x14ac:dyDescent="0.2"/>
    <row r="73" spans="1:8" ht="21" hidden="1" customHeight="1" x14ac:dyDescent="0.2"/>
    <row r="74" spans="1:8" ht="21" hidden="1" customHeight="1" x14ac:dyDescent="0.2"/>
    <row r="75" spans="1:8" ht="21" hidden="1" customHeight="1" x14ac:dyDescent="0.2"/>
    <row r="76" spans="1:8" ht="21" hidden="1" customHeight="1" x14ac:dyDescent="0.2"/>
    <row r="78" spans="1:8" ht="21" customHeight="1" x14ac:dyDescent="0.2">
      <c r="A78" s="195"/>
      <c r="B78" s="195"/>
      <c r="C78" s="195"/>
      <c r="D78" s="195"/>
    </row>
    <row r="79" spans="1:8" ht="21" customHeight="1" x14ac:dyDescent="0.2">
      <c r="B79" s="187" t="s">
        <v>0</v>
      </c>
    </row>
    <row r="80" spans="1:8" ht="21" customHeight="1" x14ac:dyDescent="0.2">
      <c r="B80" s="188" t="s">
        <v>323</v>
      </c>
      <c r="C80" s="185" t="s">
        <v>47</v>
      </c>
      <c r="D80" s="189" t="s">
        <v>248</v>
      </c>
      <c r="E80" s="189" t="s">
        <v>249</v>
      </c>
      <c r="F80" s="189" t="s">
        <v>250</v>
      </c>
      <c r="G80" s="189" t="s">
        <v>251</v>
      </c>
      <c r="H80" s="189" t="s">
        <v>252</v>
      </c>
    </row>
    <row r="81" spans="2:8" ht="21" customHeight="1" x14ac:dyDescent="0.2">
      <c r="B81" s="190" t="s">
        <v>1</v>
      </c>
      <c r="D81" s="196"/>
      <c r="E81" s="191"/>
      <c r="F81" s="191"/>
      <c r="G81" s="191"/>
      <c r="H81" s="191"/>
    </row>
    <row r="82" spans="2:8" ht="21" customHeight="1" x14ac:dyDescent="0.2">
      <c r="B82" s="190" t="s">
        <v>2</v>
      </c>
      <c r="D82" s="191"/>
      <c r="E82" s="191"/>
      <c r="F82" s="191"/>
      <c r="G82" s="191"/>
      <c r="H82" s="191"/>
    </row>
    <row r="83" spans="2:8" ht="21" customHeight="1" x14ac:dyDescent="0.2">
      <c r="B83" s="190" t="s">
        <v>2</v>
      </c>
      <c r="D83" s="191"/>
      <c r="E83" s="191"/>
      <c r="F83" s="191"/>
      <c r="G83" s="191"/>
      <c r="H83" s="191"/>
    </row>
    <row r="84" spans="2:8" ht="21" customHeight="1" x14ac:dyDescent="0.2">
      <c r="B84" s="190" t="s">
        <v>2</v>
      </c>
      <c r="D84" s="191"/>
      <c r="E84" s="191"/>
      <c r="F84" s="191"/>
      <c r="G84" s="191"/>
      <c r="H84" s="191"/>
    </row>
    <row r="85" spans="2:8" ht="21" customHeight="1" x14ac:dyDescent="0.2">
      <c r="B85" s="190" t="s">
        <v>36</v>
      </c>
      <c r="D85" s="191">
        <f>SUBTOTAL(109,tblOwnersInvestments[YEAR 1])</f>
        <v>0</v>
      </c>
      <c r="E85" s="191"/>
      <c r="F85" s="191"/>
      <c r="G85" s="191"/>
      <c r="H85" s="191"/>
    </row>
    <row r="86" spans="2:8" ht="21" customHeight="1" x14ac:dyDescent="0.2">
      <c r="B86" s="207"/>
      <c r="C86" s="207"/>
      <c r="D86" s="207"/>
    </row>
    <row r="87" spans="2:8" ht="21" customHeight="1" x14ac:dyDescent="0.2">
      <c r="B87" s="188" t="s">
        <v>57</v>
      </c>
      <c r="C87" s="185" t="s">
        <v>47</v>
      </c>
      <c r="D87" s="189" t="s">
        <v>248</v>
      </c>
      <c r="E87" s="189" t="s">
        <v>249</v>
      </c>
      <c r="F87" s="189" t="s">
        <v>250</v>
      </c>
      <c r="G87" s="189" t="s">
        <v>251</v>
      </c>
      <c r="H87" s="189" t="s">
        <v>252</v>
      </c>
    </row>
    <row r="88" spans="2:8" ht="21" customHeight="1" x14ac:dyDescent="0.2">
      <c r="B88" s="190" t="s">
        <v>3</v>
      </c>
      <c r="C88" s="197" t="s">
        <v>265</v>
      </c>
      <c r="D88" s="196"/>
      <c r="E88" s="191"/>
      <c r="F88" s="191"/>
      <c r="G88" s="191"/>
      <c r="H88" s="191"/>
    </row>
    <row r="89" spans="2:8" ht="21" customHeight="1" x14ac:dyDescent="0.2">
      <c r="B89" s="190" t="s">
        <v>4</v>
      </c>
      <c r="D89" s="191"/>
      <c r="E89" s="191"/>
      <c r="F89" s="191"/>
      <c r="G89" s="191"/>
      <c r="H89" s="191"/>
    </row>
    <row r="90" spans="2:8" ht="21" customHeight="1" x14ac:dyDescent="0.2">
      <c r="B90" s="190" t="s">
        <v>58</v>
      </c>
      <c r="D90" s="191"/>
      <c r="E90" s="191"/>
      <c r="F90" s="191"/>
      <c r="G90" s="191"/>
      <c r="H90" s="191"/>
    </row>
    <row r="91" spans="2:8" ht="21" customHeight="1" x14ac:dyDescent="0.2">
      <c r="B91" s="190" t="s">
        <v>59</v>
      </c>
      <c r="D91" s="191"/>
      <c r="E91" s="191"/>
      <c r="F91" s="191"/>
      <c r="G91" s="191"/>
      <c r="H91" s="191"/>
    </row>
    <row r="92" spans="2:8" ht="21" customHeight="1" x14ac:dyDescent="0.2">
      <c r="B92" s="190" t="s">
        <v>36</v>
      </c>
      <c r="D92" s="191">
        <f>SUBTOTAL(109,tblBankLoans[YEAR 1])</f>
        <v>0</v>
      </c>
      <c r="E92" s="191"/>
      <c r="F92" s="191"/>
      <c r="G92" s="191"/>
      <c r="H92" s="191"/>
    </row>
    <row r="93" spans="2:8" ht="21" customHeight="1" x14ac:dyDescent="0.2">
      <c r="B93" s="207"/>
      <c r="C93" s="207"/>
      <c r="D93" s="207"/>
    </row>
    <row r="94" spans="2:8" ht="21" customHeight="1" x14ac:dyDescent="0.2">
      <c r="B94" s="188" t="s">
        <v>253</v>
      </c>
      <c r="C94" s="185" t="s">
        <v>47</v>
      </c>
      <c r="D94" s="189" t="s">
        <v>248</v>
      </c>
      <c r="E94" s="189" t="s">
        <v>249</v>
      </c>
      <c r="F94" s="189" t="s">
        <v>250</v>
      </c>
      <c r="G94" s="189" t="s">
        <v>251</v>
      </c>
      <c r="H94" s="189" t="s">
        <v>252</v>
      </c>
    </row>
    <row r="95" spans="2:8" ht="21" customHeight="1" x14ac:dyDescent="0.2">
      <c r="B95" s="198" t="s">
        <v>300</v>
      </c>
      <c r="C95" s="185" t="s">
        <v>361</v>
      </c>
      <c r="D95" s="191"/>
      <c r="E95" s="191"/>
      <c r="F95" s="191"/>
      <c r="G95" s="191"/>
      <c r="H95" s="191"/>
    </row>
    <row r="96" spans="2:8" ht="21" customHeight="1" x14ac:dyDescent="0.2">
      <c r="B96" s="198" t="s">
        <v>301</v>
      </c>
      <c r="C96" s="185" t="s">
        <v>254</v>
      </c>
      <c r="D96" s="191"/>
      <c r="E96" s="191"/>
      <c r="F96" s="191"/>
      <c r="G96" s="191"/>
      <c r="H96" s="191"/>
    </row>
    <row r="97" spans="1:8" ht="21" customHeight="1" x14ac:dyDescent="0.2">
      <c r="B97" s="198" t="s">
        <v>255</v>
      </c>
      <c r="C97" s="185" t="s">
        <v>302</v>
      </c>
      <c r="D97" s="191"/>
      <c r="E97" s="191"/>
      <c r="F97" s="191"/>
      <c r="G97" s="191"/>
      <c r="H97" s="191"/>
    </row>
    <row r="98" spans="1:8" ht="21" customHeight="1" x14ac:dyDescent="0.2">
      <c r="B98" s="198" t="s">
        <v>303</v>
      </c>
      <c r="C98" s="185" t="s">
        <v>304</v>
      </c>
      <c r="D98" s="191"/>
      <c r="E98" s="191"/>
      <c r="F98" s="191"/>
      <c r="G98" s="191"/>
      <c r="H98" s="191"/>
    </row>
    <row r="99" spans="1:8" ht="21" customHeight="1" x14ac:dyDescent="0.2">
      <c r="B99" s="198" t="s">
        <v>305</v>
      </c>
      <c r="C99" s="185" t="s">
        <v>306</v>
      </c>
      <c r="D99" s="191"/>
      <c r="E99" s="191"/>
      <c r="F99" s="191"/>
      <c r="G99" s="191"/>
      <c r="H99" s="191"/>
    </row>
    <row r="100" spans="1:8" ht="21" customHeight="1" x14ac:dyDescent="0.2">
      <c r="B100" s="198" t="s">
        <v>307</v>
      </c>
      <c r="C100" s="185" t="s">
        <v>262</v>
      </c>
      <c r="D100" s="191"/>
      <c r="E100" s="191"/>
      <c r="F100" s="191"/>
      <c r="G100" s="191"/>
      <c r="H100" s="191"/>
    </row>
    <row r="101" spans="1:8" ht="21" customHeight="1" x14ac:dyDescent="0.2">
      <c r="B101" s="198" t="s">
        <v>308</v>
      </c>
      <c r="C101" s="185" t="s">
        <v>309</v>
      </c>
      <c r="D101" s="191"/>
      <c r="E101" s="191"/>
      <c r="F101" s="191"/>
      <c r="G101" s="191"/>
      <c r="H101" s="191"/>
    </row>
    <row r="102" spans="1:8" ht="21" customHeight="1" x14ac:dyDescent="0.2">
      <c r="B102" s="198" t="s">
        <v>310</v>
      </c>
      <c r="C102" s="185" t="s">
        <v>311</v>
      </c>
      <c r="D102" s="191"/>
      <c r="E102" s="191"/>
      <c r="F102" s="191"/>
      <c r="G102" s="191"/>
      <c r="H102" s="191"/>
    </row>
    <row r="103" spans="1:8" ht="21" customHeight="1" x14ac:dyDescent="0.2">
      <c r="B103" s="198" t="s">
        <v>312</v>
      </c>
      <c r="C103" s="185" t="s">
        <v>313</v>
      </c>
      <c r="D103" s="191"/>
      <c r="E103" s="191"/>
      <c r="F103" s="191"/>
      <c r="G103" s="191"/>
      <c r="H103" s="191"/>
    </row>
    <row r="104" spans="1:8" ht="21" customHeight="1" x14ac:dyDescent="0.2">
      <c r="B104" s="199"/>
      <c r="D104" s="191">
        <f>D81*0.6</f>
        <v>0</v>
      </c>
      <c r="E104" s="191"/>
      <c r="F104" s="191"/>
      <c r="G104" s="191"/>
      <c r="H104" s="191"/>
    </row>
    <row r="105" spans="1:8" ht="21" customHeight="1" x14ac:dyDescent="0.2">
      <c r="B105" s="190" t="s">
        <v>36</v>
      </c>
      <c r="D105" s="191">
        <f>SUBTOTAL(109,tblOtherLoans[YEAR 1])</f>
        <v>0</v>
      </c>
      <c r="E105" s="191"/>
      <c r="F105" s="191"/>
      <c r="G105" s="191"/>
      <c r="H105" s="191"/>
    </row>
    <row r="106" spans="1:8" ht="21" hidden="1" customHeight="1" x14ac:dyDescent="0.2">
      <c r="B106" s="207"/>
      <c r="C106" s="207"/>
      <c r="D106" s="207"/>
    </row>
    <row r="107" spans="1:8" ht="21" hidden="1" customHeight="1" x14ac:dyDescent="0.2"/>
    <row r="108" spans="1:8" ht="21" hidden="1" customHeight="1" x14ac:dyDescent="0.2"/>
    <row r="109" spans="1:8" ht="21" hidden="1" customHeight="1" x14ac:dyDescent="0.2"/>
    <row r="110" spans="1:8" ht="21" customHeight="1" x14ac:dyDescent="0.2">
      <c r="A110" s="200"/>
      <c r="B110" s="201" t="s">
        <v>19</v>
      </c>
      <c r="C110" s="200"/>
      <c r="D110" s="200"/>
    </row>
    <row r="111" spans="1:8" ht="21" customHeight="1" x14ac:dyDescent="0.2">
      <c r="B111" s="188" t="s">
        <v>37</v>
      </c>
      <c r="C111" s="185" t="s">
        <v>47</v>
      </c>
      <c r="D111" s="189" t="s">
        <v>248</v>
      </c>
      <c r="E111" s="189" t="s">
        <v>249</v>
      </c>
      <c r="F111" s="189" t="s">
        <v>250</v>
      </c>
      <c r="G111" s="189" t="s">
        <v>251</v>
      </c>
      <c r="H111" s="189" t="s">
        <v>252</v>
      </c>
    </row>
    <row r="112" spans="1:8" ht="21" customHeight="1" x14ac:dyDescent="0.2">
      <c r="B112" s="190" t="s">
        <v>20</v>
      </c>
      <c r="D112" s="191">
        <f>tblOwnersInvestments[[#Totals],[YEAR 1]]</f>
        <v>0</v>
      </c>
      <c r="E112" s="191"/>
      <c r="F112" s="191"/>
      <c r="G112" s="191"/>
      <c r="H112" s="191"/>
    </row>
    <row r="113" spans="2:8" ht="21" customHeight="1" x14ac:dyDescent="0.2">
      <c r="B113" s="190" t="s">
        <v>21</v>
      </c>
      <c r="D113" s="191">
        <f>tblBankLoans[[#Totals],[YEAR 1]]</f>
        <v>0</v>
      </c>
      <c r="E113" s="191"/>
      <c r="F113" s="191"/>
      <c r="G113" s="191"/>
      <c r="H113" s="191"/>
    </row>
    <row r="114" spans="2:8" ht="21" customHeight="1" x14ac:dyDescent="0.2">
      <c r="B114" s="190" t="s">
        <v>263</v>
      </c>
      <c r="D114" s="191">
        <f>tblOtherLoans[[#Totals],[YEAR 1]]</f>
        <v>0</v>
      </c>
      <c r="E114" s="191"/>
      <c r="F114" s="191"/>
      <c r="G114" s="191"/>
      <c r="H114" s="191"/>
    </row>
    <row r="115" spans="2:8" ht="21" customHeight="1" x14ac:dyDescent="0.2">
      <c r="B115" s="190" t="s">
        <v>36</v>
      </c>
      <c r="D115" s="191">
        <f>SUBTOTAL(109,tblCapitalSources[YEAR 1])</f>
        <v>0</v>
      </c>
      <c r="E115" s="191"/>
      <c r="F115" s="191"/>
      <c r="G115" s="191"/>
      <c r="H115" s="191"/>
    </row>
    <row r="116" spans="2:8" ht="21" customHeight="1" x14ac:dyDescent="0.2">
      <c r="B116" s="207"/>
      <c r="C116" s="207"/>
      <c r="D116" s="207"/>
    </row>
    <row r="117" spans="2:8" ht="21" customHeight="1" x14ac:dyDescent="0.2">
      <c r="B117" s="188" t="s">
        <v>5</v>
      </c>
      <c r="C117" s="185" t="s">
        <v>47</v>
      </c>
      <c r="D117" s="189" t="s">
        <v>248</v>
      </c>
      <c r="E117" s="189" t="s">
        <v>249</v>
      </c>
      <c r="F117" s="189" t="s">
        <v>250</v>
      </c>
      <c r="G117" s="189" t="s">
        <v>251</v>
      </c>
      <c r="H117" s="189" t="s">
        <v>252</v>
      </c>
    </row>
    <row r="118" spans="2:8" ht="21" customHeight="1" x14ac:dyDescent="0.2">
      <c r="B118" s="190" t="s">
        <v>223</v>
      </c>
      <c r="D118" s="191">
        <f>tblRealEstate[[#Totals],[YEAR 1]]</f>
        <v>0</v>
      </c>
      <c r="E118" s="191"/>
      <c r="F118" s="191"/>
      <c r="G118" s="191"/>
      <c r="H118" s="191"/>
    </row>
    <row r="119" spans="2:8" ht="21" customHeight="1" x14ac:dyDescent="0.2">
      <c r="B119" s="190" t="s">
        <v>222</v>
      </c>
      <c r="D119" s="191">
        <f>tblImprovements[[#Totals],[YEAR 1]]</f>
        <v>0</v>
      </c>
      <c r="E119" s="191"/>
      <c r="F119" s="191"/>
      <c r="G119" s="191"/>
      <c r="H119" s="191"/>
    </row>
    <row r="120" spans="2:8" ht="21" customHeight="1" x14ac:dyDescent="0.2">
      <c r="B120" s="190" t="s">
        <v>22</v>
      </c>
      <c r="D120" s="191">
        <f>tblCapital[[#Totals],[YEAR 1]]</f>
        <v>0</v>
      </c>
      <c r="E120" s="191"/>
      <c r="F120" s="191"/>
      <c r="G120" s="191"/>
      <c r="H120" s="191"/>
    </row>
    <row r="121" spans="2:8" ht="21" customHeight="1" x14ac:dyDescent="0.2">
      <c r="B121" s="190" t="s">
        <v>23</v>
      </c>
      <c r="D121" s="191">
        <f>tblAdminExpenses[[#Totals],[YEAR 1]]</f>
        <v>0</v>
      </c>
      <c r="E121" s="191"/>
      <c r="F121" s="191"/>
      <c r="G121" s="191"/>
      <c r="H121" s="191"/>
    </row>
    <row r="122" spans="2:8" ht="21" customHeight="1" x14ac:dyDescent="0.2">
      <c r="B122" s="190" t="s">
        <v>24</v>
      </c>
      <c r="D122" s="191"/>
      <c r="E122" s="191"/>
      <c r="F122" s="191"/>
      <c r="G122" s="191"/>
      <c r="H122" s="191"/>
    </row>
    <row r="123" spans="2:8" ht="21" customHeight="1" x14ac:dyDescent="0.2">
      <c r="B123" s="190" t="s">
        <v>25</v>
      </c>
      <c r="D123" s="191">
        <f>tblPromoExpenses[[#Totals],[YEAR 1]]</f>
        <v>0</v>
      </c>
      <c r="E123" s="191"/>
      <c r="F123" s="191"/>
      <c r="G123" s="191"/>
      <c r="H123" s="191"/>
    </row>
    <row r="124" spans="2:8" ht="21" customHeight="1" x14ac:dyDescent="0.2">
      <c r="B124" s="190" t="s">
        <v>26</v>
      </c>
      <c r="D124" s="191">
        <f>tblOtherExpenses[[#Totals],[YEAR 1]]</f>
        <v>0</v>
      </c>
      <c r="E124" s="191"/>
      <c r="F124" s="191"/>
      <c r="G124" s="191"/>
      <c r="H124" s="191"/>
    </row>
    <row r="125" spans="2:8" ht="21" customHeight="1" x14ac:dyDescent="0.2">
      <c r="B125" s="190" t="s">
        <v>27</v>
      </c>
      <c r="D125" s="191">
        <f>tblContingencies[[#All],[  ]]</f>
        <v>0</v>
      </c>
      <c r="E125" s="191"/>
      <c r="F125" s="191"/>
      <c r="G125" s="191"/>
      <c r="H125" s="191"/>
    </row>
    <row r="126" spans="2:8" ht="21" customHeight="1" x14ac:dyDescent="0.2">
      <c r="B126" s="190" t="s">
        <v>28</v>
      </c>
      <c r="D126" s="191">
        <f>tblWorkingCapital[[#All],[  ]]</f>
        <v>0</v>
      </c>
      <c r="E126" s="191"/>
      <c r="F126" s="191"/>
      <c r="G126" s="191"/>
      <c r="H126" s="191"/>
    </row>
    <row r="127" spans="2:8" ht="21" customHeight="1" x14ac:dyDescent="0.2">
      <c r="B127" s="190" t="s">
        <v>36</v>
      </c>
      <c r="D127" s="191">
        <f>SUM(tblStartupExpenses[YEAR 1])</f>
        <v>0</v>
      </c>
      <c r="E127" s="191"/>
      <c r="F127" s="191"/>
      <c r="G127" s="191"/>
      <c r="H127" s="191"/>
    </row>
    <row r="128" spans="2:8" ht="21" customHeight="1" x14ac:dyDescent="0.2">
      <c r="B128" s="207"/>
      <c r="C128" s="207"/>
      <c r="D128" s="207"/>
    </row>
    <row r="129" spans="2:4" ht="21" customHeight="1" x14ac:dyDescent="0.2">
      <c r="B129" s="187" t="s">
        <v>29</v>
      </c>
    </row>
    <row r="130" spans="2:4" ht="21" customHeight="1" x14ac:dyDescent="0.2">
      <c r="B130" s="188" t="s">
        <v>44</v>
      </c>
      <c r="C130" s="202" t="s">
        <v>49</v>
      </c>
      <c r="D130" s="189" t="s">
        <v>50</v>
      </c>
    </row>
    <row r="131" spans="2:4" ht="21" customHeight="1" x14ac:dyDescent="0.2">
      <c r="B131" s="190" t="s">
        <v>30</v>
      </c>
      <c r="C131" s="185" t="s">
        <v>293</v>
      </c>
      <c r="D131" s="191"/>
    </row>
    <row r="132" spans="2:4" ht="21" customHeight="1" x14ac:dyDescent="0.2">
      <c r="B132" s="190" t="s">
        <v>31</v>
      </c>
      <c r="D132" s="191"/>
    </row>
    <row r="133" spans="2:4" ht="21" customHeight="1" x14ac:dyDescent="0.2">
      <c r="B133" s="190" t="s">
        <v>31</v>
      </c>
      <c r="D133" s="191"/>
    </row>
    <row r="134" spans="2:4" ht="21" customHeight="1" x14ac:dyDescent="0.2">
      <c r="B134" s="190" t="s">
        <v>31</v>
      </c>
      <c r="D134" s="191"/>
    </row>
    <row r="135" spans="2:4" ht="21" customHeight="1" x14ac:dyDescent="0.2">
      <c r="B135" s="190" t="s">
        <v>36</v>
      </c>
      <c r="D135" s="191">
        <f>SUBTOTAL(109,tblCollateral[VALUE])</f>
        <v>0</v>
      </c>
    </row>
    <row r="136" spans="2:4" ht="21" customHeight="1" x14ac:dyDescent="0.2">
      <c r="B136" s="207"/>
      <c r="C136" s="207"/>
      <c r="D136" s="207"/>
    </row>
    <row r="137" spans="2:4" ht="21" customHeight="1" x14ac:dyDescent="0.2">
      <c r="B137" s="188" t="s">
        <v>45</v>
      </c>
      <c r="C137" s="185" t="s">
        <v>47</v>
      </c>
      <c r="D137" s="203" t="s">
        <v>48</v>
      </c>
    </row>
    <row r="138" spans="2:4" ht="21" customHeight="1" x14ac:dyDescent="0.2">
      <c r="B138" s="190" t="s">
        <v>294</v>
      </c>
      <c r="D138" s="204">
        <v>1</v>
      </c>
    </row>
    <row r="139" spans="2:4" ht="21" customHeight="1" x14ac:dyDescent="0.2">
      <c r="B139" s="190" t="s">
        <v>32</v>
      </c>
    </row>
    <row r="140" spans="2:4" ht="21" customHeight="1" x14ac:dyDescent="0.2">
      <c r="B140" s="190" t="s">
        <v>32</v>
      </c>
    </row>
    <row r="141" spans="2:4" ht="21" customHeight="1" x14ac:dyDescent="0.2">
      <c r="B141" s="207"/>
      <c r="C141" s="207"/>
      <c r="D141" s="207"/>
    </row>
    <row r="142" spans="2:4" ht="21" customHeight="1" x14ac:dyDescent="0.2">
      <c r="B142" s="188" t="s">
        <v>46</v>
      </c>
      <c r="C142" s="185" t="s">
        <v>47</v>
      </c>
      <c r="D142" s="203" t="s">
        <v>48</v>
      </c>
    </row>
    <row r="143" spans="2:4" ht="21" customHeight="1" x14ac:dyDescent="0.2">
      <c r="B143" s="190" t="s">
        <v>33</v>
      </c>
    </row>
    <row r="144" spans="2:4" ht="21" customHeight="1" x14ac:dyDescent="0.2">
      <c r="B144" s="190" t="s">
        <v>34</v>
      </c>
    </row>
    <row r="145" spans="2:2" ht="21" customHeight="1" x14ac:dyDescent="0.2">
      <c r="B145" s="190" t="s">
        <v>35</v>
      </c>
    </row>
  </sheetData>
  <mergeCells count="16">
    <mergeCell ref="B60:D60"/>
    <mergeCell ref="B65:D65"/>
    <mergeCell ref="B86:D86"/>
    <mergeCell ref="B141:D141"/>
    <mergeCell ref="B17:D17"/>
    <mergeCell ref="B25:D25"/>
    <mergeCell ref="B36:D36"/>
    <mergeCell ref="B45:D45"/>
    <mergeCell ref="B53:D53"/>
    <mergeCell ref="B93:D93"/>
    <mergeCell ref="B106:D106"/>
    <mergeCell ref="B116:D116"/>
    <mergeCell ref="B128:D128"/>
    <mergeCell ref="B136:D136"/>
    <mergeCell ref="B67:D67"/>
    <mergeCell ref="B69:D69"/>
  </mergeCells>
  <printOptions horizontalCentered="1"/>
  <pageMargins left="0.25" right="0.25" top="0.75" bottom="0.75" header="0.3" footer="0.3"/>
  <pageSetup fitToHeight="0" orientation="portrait" r:id="rId1"/>
  <headerFooter>
    <oddFooter>Page &amp;P of &amp;N</oddFooter>
  </headerFooter>
  <drawing r:id="rId2"/>
  <tableParts count="1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1"/>
  <sheetViews>
    <sheetView topLeftCell="A18" workbookViewId="0">
      <selection activeCell="A47" sqref="A47:XFD55"/>
    </sheetView>
  </sheetViews>
  <sheetFormatPr baseColWidth="10" defaultColWidth="8.59765625" defaultRowHeight="12" x14ac:dyDescent="0.2"/>
  <cols>
    <col min="1" max="1" width="2.796875" style="20" customWidth="1"/>
    <col min="2" max="2" width="36.796875" style="19" customWidth="1"/>
    <col min="3" max="10" width="12.796875" style="19" customWidth="1"/>
    <col min="11" max="16" width="13.796875" style="19" customWidth="1"/>
    <col min="17" max="16384" width="8.59765625" style="19"/>
  </cols>
  <sheetData>
    <row r="1" spans="1:16" s="15" customFormat="1" ht="12" customHeight="1" x14ac:dyDescent="0.2">
      <c r="A1" s="14"/>
      <c r="B1" s="14"/>
      <c r="C1" s="14"/>
      <c r="D1" s="14"/>
    </row>
    <row r="2" spans="1:16" s="15" customFormat="1" ht="30" customHeight="1" thickBot="1" x14ac:dyDescent="0.25">
      <c r="A2" s="16"/>
      <c r="B2" s="208" t="s">
        <v>330</v>
      </c>
      <c r="C2" s="208"/>
      <c r="D2" s="208"/>
      <c r="E2" s="208"/>
      <c r="F2" s="208"/>
      <c r="G2" s="208"/>
      <c r="H2" s="208"/>
      <c r="I2" s="208"/>
      <c r="J2" s="208"/>
      <c r="K2" s="208"/>
      <c r="L2" s="208"/>
      <c r="M2" s="208"/>
      <c r="N2" s="208"/>
      <c r="O2" s="208"/>
      <c r="P2" s="208"/>
    </row>
    <row r="3" spans="1:16" ht="18" customHeight="1" thickTop="1" x14ac:dyDescent="0.2">
      <c r="A3" s="17"/>
      <c r="B3" s="18" t="str">
        <f>'Project Costs'!D1</f>
        <v>Business Name</v>
      </c>
    </row>
    <row r="4" spans="1:16" ht="18" customHeight="1" x14ac:dyDescent="0.2">
      <c r="B4" s="214" t="s">
        <v>329</v>
      </c>
    </row>
    <row r="5" spans="1:16" s="25" customFormat="1" ht="38.25" customHeight="1" thickBot="1" x14ac:dyDescent="0.25">
      <c r="A5" s="20"/>
      <c r="B5" s="22"/>
      <c r="C5" s="78" t="s">
        <v>113</v>
      </c>
      <c r="D5" s="23" t="s">
        <v>114</v>
      </c>
      <c r="E5" s="23" t="s">
        <v>115</v>
      </c>
      <c r="F5" s="23" t="s">
        <v>116</v>
      </c>
      <c r="G5" s="23" t="s">
        <v>117</v>
      </c>
      <c r="H5" s="23" t="s">
        <v>118</v>
      </c>
      <c r="I5" s="23" t="s">
        <v>119</v>
      </c>
      <c r="J5" s="23" t="s">
        <v>120</v>
      </c>
      <c r="K5" s="23" t="s">
        <v>121</v>
      </c>
      <c r="L5" s="23" t="s">
        <v>122</v>
      </c>
      <c r="M5" s="23" t="s">
        <v>123</v>
      </c>
      <c r="N5" s="23" t="s">
        <v>124</v>
      </c>
      <c r="O5" s="23" t="s">
        <v>125</v>
      </c>
      <c r="P5" s="24" t="s">
        <v>60</v>
      </c>
    </row>
    <row r="6" spans="1:16" ht="18" customHeight="1" x14ac:dyDescent="0.2">
      <c r="B6" s="26" t="s">
        <v>61</v>
      </c>
      <c r="C6" s="27"/>
      <c r="D6" s="28"/>
      <c r="E6" s="28"/>
      <c r="F6" s="28"/>
      <c r="G6" s="28"/>
      <c r="H6" s="28"/>
      <c r="I6" s="28"/>
      <c r="J6" s="28"/>
      <c r="K6" s="28"/>
      <c r="L6" s="28"/>
      <c r="M6" s="28"/>
      <c r="N6" s="28"/>
      <c r="O6" s="28"/>
      <c r="P6" s="29"/>
    </row>
    <row r="7" spans="1:16" ht="18" customHeight="1" thickBot="1" x14ac:dyDescent="0.25">
      <c r="B7" s="30" t="s">
        <v>111</v>
      </c>
      <c r="C7" s="31"/>
      <c r="D7" s="32">
        <f>C45</f>
        <v>0</v>
      </c>
      <c r="E7" s="32">
        <f t="shared" ref="E7:O7" si="0">D45</f>
        <v>0</v>
      </c>
      <c r="F7" s="32">
        <f t="shared" si="0"/>
        <v>0</v>
      </c>
      <c r="G7" s="32">
        <f t="shared" si="0"/>
        <v>0</v>
      </c>
      <c r="H7" s="32">
        <f t="shared" si="0"/>
        <v>0</v>
      </c>
      <c r="I7" s="32">
        <f t="shared" si="0"/>
        <v>0</v>
      </c>
      <c r="J7" s="32">
        <f t="shared" si="0"/>
        <v>0</v>
      </c>
      <c r="K7" s="32">
        <f t="shared" si="0"/>
        <v>0</v>
      </c>
      <c r="L7" s="32">
        <f t="shared" si="0"/>
        <v>0</v>
      </c>
      <c r="M7" s="32">
        <f t="shared" si="0"/>
        <v>0</v>
      </c>
      <c r="N7" s="32">
        <f t="shared" si="0"/>
        <v>0</v>
      </c>
      <c r="O7" s="33">
        <f t="shared" si="0"/>
        <v>0</v>
      </c>
      <c r="P7" s="34"/>
    </row>
    <row r="8" spans="1:16" ht="18" customHeight="1" x14ac:dyDescent="0.2">
      <c r="B8" s="26" t="s">
        <v>62</v>
      </c>
      <c r="C8" s="35"/>
      <c r="D8" s="36"/>
      <c r="E8" s="36"/>
      <c r="F8" s="36"/>
      <c r="G8" s="36"/>
      <c r="H8" s="36"/>
      <c r="I8" s="36"/>
      <c r="J8" s="36"/>
      <c r="K8" s="36"/>
      <c r="L8" s="36"/>
      <c r="M8" s="36"/>
      <c r="N8" s="36"/>
      <c r="O8" s="36"/>
      <c r="P8" s="37"/>
    </row>
    <row r="9" spans="1:16" ht="18" customHeight="1" x14ac:dyDescent="0.2">
      <c r="B9" s="38" t="s">
        <v>63</v>
      </c>
      <c r="C9" s="39"/>
      <c r="D9" s="40"/>
      <c r="E9" s="40"/>
      <c r="F9" s="40"/>
      <c r="G9" s="40"/>
      <c r="H9" s="40"/>
      <c r="I9" s="40"/>
      <c r="J9" s="40"/>
      <c r="K9" s="40"/>
      <c r="L9" s="40"/>
      <c r="M9" s="40"/>
      <c r="N9" s="40"/>
      <c r="O9" s="40"/>
      <c r="P9" s="41">
        <v>0</v>
      </c>
    </row>
    <row r="10" spans="1:16" ht="18" customHeight="1" x14ac:dyDescent="0.2">
      <c r="B10" s="77" t="s">
        <v>64</v>
      </c>
      <c r="C10" s="39"/>
      <c r="D10" s="42"/>
      <c r="E10" s="42"/>
      <c r="F10" s="42"/>
      <c r="G10" s="42"/>
      <c r="H10" s="42"/>
      <c r="I10" s="42"/>
      <c r="J10" s="42"/>
      <c r="K10" s="42"/>
      <c r="L10" s="42"/>
      <c r="M10" s="42"/>
      <c r="N10" s="42"/>
      <c r="O10" s="42"/>
      <c r="P10" s="43">
        <v>0</v>
      </c>
    </row>
    <row r="11" spans="1:16" ht="18" customHeight="1" x14ac:dyDescent="0.2">
      <c r="B11" s="38" t="s">
        <v>65</v>
      </c>
      <c r="C11" s="40"/>
      <c r="D11" s="40"/>
      <c r="E11" s="40"/>
      <c r="F11" s="40"/>
      <c r="G11" s="40"/>
      <c r="H11" s="40"/>
      <c r="I11" s="40"/>
      <c r="J11" s="40"/>
      <c r="K11" s="40"/>
      <c r="L11" s="40"/>
      <c r="M11" s="40"/>
      <c r="N11" s="40"/>
      <c r="O11" s="40"/>
      <c r="P11" s="41">
        <v>0</v>
      </c>
    </row>
    <row r="12" spans="1:16" ht="18" customHeight="1" x14ac:dyDescent="0.2">
      <c r="B12" s="44" t="s">
        <v>66</v>
      </c>
      <c r="C12" s="45"/>
      <c r="D12" s="28"/>
      <c r="E12" s="28"/>
      <c r="F12" s="28"/>
      <c r="G12" s="28"/>
      <c r="H12" s="28"/>
      <c r="I12" s="28"/>
      <c r="J12" s="28"/>
      <c r="K12" s="28"/>
      <c r="L12" s="28"/>
      <c r="M12" s="28"/>
      <c r="N12" s="28"/>
      <c r="O12" s="28"/>
      <c r="P12" s="46"/>
    </row>
    <row r="13" spans="1:16" ht="18" customHeight="1" thickBot="1" x14ac:dyDescent="0.25">
      <c r="B13" s="30" t="s">
        <v>67</v>
      </c>
      <c r="C13" s="47">
        <f>SUM(C9:C11)</f>
        <v>0</v>
      </c>
      <c r="D13" s="47">
        <f t="shared" ref="D13:O13" si="1">SUM(D9:D11)</f>
        <v>0</v>
      </c>
      <c r="E13" s="47">
        <f t="shared" si="1"/>
        <v>0</v>
      </c>
      <c r="F13" s="47">
        <f t="shared" si="1"/>
        <v>0</v>
      </c>
      <c r="G13" s="47">
        <f t="shared" si="1"/>
        <v>0</v>
      </c>
      <c r="H13" s="47">
        <f t="shared" si="1"/>
        <v>0</v>
      </c>
      <c r="I13" s="47">
        <f t="shared" si="1"/>
        <v>0</v>
      </c>
      <c r="J13" s="47">
        <f t="shared" si="1"/>
        <v>0</v>
      </c>
      <c r="K13" s="47">
        <f t="shared" si="1"/>
        <v>0</v>
      </c>
      <c r="L13" s="47">
        <f t="shared" si="1"/>
        <v>0</v>
      </c>
      <c r="M13" s="47">
        <f t="shared" si="1"/>
        <v>0</v>
      </c>
      <c r="N13" s="47">
        <f t="shared" si="1"/>
        <v>0</v>
      </c>
      <c r="O13" s="47">
        <f t="shared" si="1"/>
        <v>0</v>
      </c>
      <c r="P13" s="48">
        <v>0</v>
      </c>
    </row>
    <row r="14" spans="1:16" ht="18" customHeight="1" x14ac:dyDescent="0.2">
      <c r="B14" s="26" t="s">
        <v>68</v>
      </c>
      <c r="C14" s="45"/>
      <c r="D14" s="28"/>
      <c r="E14" s="28"/>
      <c r="F14" s="28"/>
      <c r="G14" s="28"/>
      <c r="H14" s="28"/>
      <c r="I14" s="28"/>
      <c r="J14" s="28"/>
      <c r="K14" s="28"/>
      <c r="L14" s="28"/>
      <c r="M14" s="28"/>
      <c r="N14" s="28"/>
      <c r="O14" s="28"/>
      <c r="P14" s="49"/>
    </row>
    <row r="15" spans="1:16" ht="18" customHeight="1" thickBot="1" x14ac:dyDescent="0.25">
      <c r="B15" s="30" t="s">
        <v>69</v>
      </c>
      <c r="C15" s="47">
        <f>C7+C13</f>
        <v>0</v>
      </c>
      <c r="D15" s="47">
        <f t="shared" ref="D15:O15" si="2">D7+D13</f>
        <v>0</v>
      </c>
      <c r="E15" s="47">
        <f t="shared" si="2"/>
        <v>0</v>
      </c>
      <c r="F15" s="47">
        <f t="shared" si="2"/>
        <v>0</v>
      </c>
      <c r="G15" s="47">
        <f t="shared" si="2"/>
        <v>0</v>
      </c>
      <c r="H15" s="47">
        <f t="shared" si="2"/>
        <v>0</v>
      </c>
      <c r="I15" s="47">
        <f t="shared" si="2"/>
        <v>0</v>
      </c>
      <c r="J15" s="47">
        <f t="shared" si="2"/>
        <v>0</v>
      </c>
      <c r="K15" s="47">
        <f t="shared" si="2"/>
        <v>0</v>
      </c>
      <c r="L15" s="47">
        <f t="shared" si="2"/>
        <v>0</v>
      </c>
      <c r="M15" s="47">
        <f t="shared" si="2"/>
        <v>0</v>
      </c>
      <c r="N15" s="47">
        <f t="shared" si="2"/>
        <v>0</v>
      </c>
      <c r="O15" s="47">
        <f t="shared" si="2"/>
        <v>0</v>
      </c>
      <c r="P15" s="50"/>
    </row>
    <row r="16" spans="1:16" ht="18" customHeight="1" x14ac:dyDescent="0.2">
      <c r="B16" s="51" t="s">
        <v>70</v>
      </c>
      <c r="C16" s="52"/>
      <c r="D16" s="53"/>
      <c r="E16" s="53"/>
      <c r="F16" s="53"/>
      <c r="G16" s="53"/>
      <c r="H16" s="53"/>
      <c r="I16" s="53"/>
      <c r="J16" s="53"/>
      <c r="K16" s="53"/>
      <c r="L16" s="53"/>
      <c r="M16" s="53"/>
      <c r="N16" s="53"/>
      <c r="O16" s="53"/>
      <c r="P16" s="54"/>
    </row>
    <row r="17" spans="2:16" ht="18" customHeight="1" x14ac:dyDescent="0.2">
      <c r="B17" s="55" t="s">
        <v>71</v>
      </c>
      <c r="C17" s="40"/>
      <c r="D17" s="40"/>
      <c r="E17" s="40"/>
      <c r="F17" s="40"/>
      <c r="G17" s="40"/>
      <c r="H17" s="40"/>
      <c r="I17" s="40"/>
      <c r="J17" s="40"/>
      <c r="K17" s="40"/>
      <c r="L17" s="40"/>
      <c r="M17" s="40"/>
      <c r="N17" s="40"/>
      <c r="O17" s="40"/>
      <c r="P17" s="56">
        <f t="shared" ref="P17:P35" si="3">SUM(D17:O17)</f>
        <v>0</v>
      </c>
    </row>
    <row r="18" spans="2:16" ht="18" customHeight="1" x14ac:dyDescent="0.2">
      <c r="B18" s="57" t="s">
        <v>72</v>
      </c>
      <c r="C18" s="52"/>
      <c r="D18" s="53"/>
      <c r="E18" s="53"/>
      <c r="F18" s="53"/>
      <c r="G18" s="53"/>
      <c r="H18" s="53"/>
      <c r="I18" s="53"/>
      <c r="J18" s="53"/>
      <c r="K18" s="53"/>
      <c r="L18" s="53"/>
      <c r="M18" s="53"/>
      <c r="N18" s="53"/>
      <c r="O18" s="53"/>
      <c r="P18" s="58">
        <f t="shared" si="3"/>
        <v>0</v>
      </c>
    </row>
    <row r="19" spans="2:16" ht="18" customHeight="1" x14ac:dyDescent="0.2">
      <c r="B19" s="55" t="s">
        <v>73</v>
      </c>
      <c r="C19" s="40"/>
      <c r="D19" s="40"/>
      <c r="E19" s="40"/>
      <c r="F19" s="40"/>
      <c r="G19" s="40"/>
      <c r="H19" s="40"/>
      <c r="I19" s="40"/>
      <c r="J19" s="40"/>
      <c r="K19" s="40"/>
      <c r="L19" s="40"/>
      <c r="M19" s="40"/>
      <c r="N19" s="40"/>
      <c r="O19" s="40"/>
      <c r="P19" s="56">
        <f t="shared" si="3"/>
        <v>0</v>
      </c>
    </row>
    <row r="20" spans="2:16" ht="18" customHeight="1" x14ac:dyDescent="0.2">
      <c r="B20" s="57" t="s">
        <v>74</v>
      </c>
      <c r="C20" s="52"/>
      <c r="D20" s="53"/>
      <c r="E20" s="53"/>
      <c r="F20" s="53"/>
      <c r="G20" s="53"/>
      <c r="H20" s="53"/>
      <c r="I20" s="53"/>
      <c r="J20" s="53"/>
      <c r="K20" s="53"/>
      <c r="L20" s="53"/>
      <c r="M20" s="53"/>
      <c r="N20" s="53"/>
      <c r="O20" s="53"/>
      <c r="P20" s="58">
        <f t="shared" si="3"/>
        <v>0</v>
      </c>
    </row>
    <row r="21" spans="2:16" ht="18" customHeight="1" x14ac:dyDescent="0.2">
      <c r="B21" s="55" t="s">
        <v>75</v>
      </c>
      <c r="C21" s="40"/>
      <c r="D21" s="40"/>
      <c r="E21" s="40"/>
      <c r="F21" s="40"/>
      <c r="G21" s="40"/>
      <c r="H21" s="40"/>
      <c r="I21" s="40"/>
      <c r="J21" s="40"/>
      <c r="K21" s="40"/>
      <c r="L21" s="40"/>
      <c r="M21" s="40"/>
      <c r="N21" s="40"/>
      <c r="O21" s="40"/>
      <c r="P21" s="56">
        <f t="shared" si="3"/>
        <v>0</v>
      </c>
    </row>
    <row r="22" spans="2:16" ht="18" customHeight="1" x14ac:dyDescent="0.2">
      <c r="B22" s="57" t="s">
        <v>76</v>
      </c>
      <c r="C22" s="52"/>
      <c r="D22" s="53"/>
      <c r="E22" s="53"/>
      <c r="F22" s="53"/>
      <c r="G22" s="53"/>
      <c r="H22" s="53"/>
      <c r="I22" s="53"/>
      <c r="J22" s="53"/>
      <c r="K22" s="53"/>
      <c r="L22" s="53"/>
      <c r="M22" s="53"/>
      <c r="N22" s="53"/>
      <c r="O22" s="53"/>
      <c r="P22" s="58">
        <f t="shared" si="3"/>
        <v>0</v>
      </c>
    </row>
    <row r="23" spans="2:16" ht="18" customHeight="1" x14ac:dyDescent="0.2">
      <c r="B23" s="55" t="s">
        <v>77</v>
      </c>
      <c r="C23" s="40"/>
      <c r="D23" s="40"/>
      <c r="E23" s="40"/>
      <c r="F23" s="40"/>
      <c r="G23" s="40"/>
      <c r="H23" s="40"/>
      <c r="I23" s="40"/>
      <c r="J23" s="40"/>
      <c r="K23" s="40"/>
      <c r="L23" s="40"/>
      <c r="M23" s="40"/>
      <c r="N23" s="40"/>
      <c r="O23" s="40"/>
      <c r="P23" s="56">
        <f t="shared" si="3"/>
        <v>0</v>
      </c>
    </row>
    <row r="24" spans="2:16" ht="18" customHeight="1" x14ac:dyDescent="0.2">
      <c r="B24" s="57" t="s">
        <v>78</v>
      </c>
      <c r="C24" s="52"/>
      <c r="D24" s="53"/>
      <c r="E24" s="53"/>
      <c r="F24" s="53"/>
      <c r="G24" s="53"/>
      <c r="H24" s="53"/>
      <c r="I24" s="53"/>
      <c r="J24" s="53"/>
      <c r="K24" s="53"/>
      <c r="L24" s="53"/>
      <c r="M24" s="53"/>
      <c r="N24" s="53"/>
      <c r="O24" s="53"/>
      <c r="P24" s="58">
        <f t="shared" si="3"/>
        <v>0</v>
      </c>
    </row>
    <row r="25" spans="2:16" ht="18" customHeight="1" x14ac:dyDescent="0.2">
      <c r="B25" s="55" t="s">
        <v>79</v>
      </c>
      <c r="C25" s="40"/>
      <c r="D25" s="40"/>
      <c r="E25" s="40"/>
      <c r="F25" s="40"/>
      <c r="G25" s="40"/>
      <c r="H25" s="40"/>
      <c r="I25" s="40"/>
      <c r="J25" s="40"/>
      <c r="K25" s="40"/>
      <c r="L25" s="40"/>
      <c r="M25" s="40"/>
      <c r="N25" s="40"/>
      <c r="O25" s="40"/>
      <c r="P25" s="56">
        <f t="shared" si="3"/>
        <v>0</v>
      </c>
    </row>
    <row r="26" spans="2:16" ht="18" customHeight="1" x14ac:dyDescent="0.2">
      <c r="B26" s="57" t="s">
        <v>80</v>
      </c>
      <c r="C26" s="52"/>
      <c r="D26" s="53"/>
      <c r="E26" s="53"/>
      <c r="F26" s="53"/>
      <c r="G26" s="53"/>
      <c r="H26" s="53"/>
      <c r="I26" s="53"/>
      <c r="J26" s="53"/>
      <c r="K26" s="53"/>
      <c r="L26" s="53"/>
      <c r="M26" s="53"/>
      <c r="N26" s="53"/>
      <c r="O26" s="53"/>
      <c r="P26" s="58">
        <f t="shared" si="3"/>
        <v>0</v>
      </c>
    </row>
    <row r="27" spans="2:16" ht="18" customHeight="1" x14ac:dyDescent="0.2">
      <c r="B27" s="55" t="s">
        <v>81</v>
      </c>
      <c r="C27" s="40"/>
      <c r="D27" s="40"/>
      <c r="E27" s="40"/>
      <c r="F27" s="40"/>
      <c r="G27" s="40"/>
      <c r="H27" s="40"/>
      <c r="I27" s="40"/>
      <c r="J27" s="40"/>
      <c r="K27" s="40"/>
      <c r="L27" s="40"/>
      <c r="M27" s="40"/>
      <c r="N27" s="40"/>
      <c r="O27" s="40"/>
      <c r="P27" s="56">
        <f t="shared" si="3"/>
        <v>0</v>
      </c>
    </row>
    <row r="28" spans="2:16" ht="18" customHeight="1" x14ac:dyDescent="0.2">
      <c r="B28" s="57" t="s">
        <v>82</v>
      </c>
      <c r="C28" s="52"/>
      <c r="D28" s="53"/>
      <c r="E28" s="53"/>
      <c r="F28" s="53"/>
      <c r="G28" s="53"/>
      <c r="H28" s="53"/>
      <c r="I28" s="53"/>
      <c r="J28" s="53"/>
      <c r="K28" s="53"/>
      <c r="L28" s="53"/>
      <c r="M28" s="53"/>
      <c r="N28" s="53"/>
      <c r="O28" s="53"/>
      <c r="P28" s="58">
        <f t="shared" si="3"/>
        <v>0</v>
      </c>
    </row>
    <row r="29" spans="2:16" ht="18" customHeight="1" x14ac:dyDescent="0.2">
      <c r="B29" s="55" t="s">
        <v>83</v>
      </c>
      <c r="C29" s="40"/>
      <c r="D29" s="40"/>
      <c r="E29" s="40"/>
      <c r="F29" s="40"/>
      <c r="G29" s="40"/>
      <c r="H29" s="40"/>
      <c r="I29" s="40"/>
      <c r="J29" s="40"/>
      <c r="K29" s="40"/>
      <c r="L29" s="40"/>
      <c r="M29" s="40"/>
      <c r="N29" s="40"/>
      <c r="O29" s="40"/>
      <c r="P29" s="56">
        <f t="shared" si="3"/>
        <v>0</v>
      </c>
    </row>
    <row r="30" spans="2:16" ht="18" customHeight="1" x14ac:dyDescent="0.2">
      <c r="B30" s="57" t="s">
        <v>84</v>
      </c>
      <c r="C30" s="52"/>
      <c r="D30" s="53"/>
      <c r="E30" s="53"/>
      <c r="F30" s="53"/>
      <c r="G30" s="53"/>
      <c r="H30" s="53"/>
      <c r="I30" s="53"/>
      <c r="J30" s="53"/>
      <c r="K30" s="53"/>
      <c r="L30" s="53"/>
      <c r="M30" s="53"/>
      <c r="N30" s="53"/>
      <c r="O30" s="53"/>
      <c r="P30" s="58">
        <f t="shared" si="3"/>
        <v>0</v>
      </c>
    </row>
    <row r="31" spans="2:16" ht="18" customHeight="1" x14ac:dyDescent="0.2">
      <c r="B31" s="55" t="s">
        <v>85</v>
      </c>
      <c r="C31" s="40"/>
      <c r="D31" s="40"/>
      <c r="E31" s="40"/>
      <c r="F31" s="40"/>
      <c r="G31" s="40"/>
      <c r="H31" s="40"/>
      <c r="I31" s="40"/>
      <c r="J31" s="40"/>
      <c r="K31" s="40"/>
      <c r="L31" s="40"/>
      <c r="M31" s="40"/>
      <c r="N31" s="40"/>
      <c r="O31" s="40"/>
      <c r="P31" s="56">
        <f t="shared" si="3"/>
        <v>0</v>
      </c>
    </row>
    <row r="32" spans="2:16" ht="18" customHeight="1" x14ac:dyDescent="0.2">
      <c r="B32" s="57" t="s">
        <v>86</v>
      </c>
      <c r="C32" s="52"/>
      <c r="D32" s="53"/>
      <c r="E32" s="53"/>
      <c r="F32" s="53"/>
      <c r="G32" s="53"/>
      <c r="H32" s="53"/>
      <c r="I32" s="53"/>
      <c r="J32" s="53"/>
      <c r="K32" s="53"/>
      <c r="L32" s="53"/>
      <c r="M32" s="53"/>
      <c r="N32" s="53"/>
      <c r="O32" s="53"/>
      <c r="P32" s="58">
        <f t="shared" si="3"/>
        <v>0</v>
      </c>
    </row>
    <row r="33" spans="2:16" ht="18" customHeight="1" x14ac:dyDescent="0.2">
      <c r="B33" s="55" t="s">
        <v>87</v>
      </c>
      <c r="C33" s="40"/>
      <c r="D33" s="40"/>
      <c r="E33" s="40"/>
      <c r="F33" s="40"/>
      <c r="G33" s="40"/>
      <c r="H33" s="40"/>
      <c r="I33" s="40"/>
      <c r="J33" s="40"/>
      <c r="K33" s="40"/>
      <c r="L33" s="40"/>
      <c r="M33" s="40"/>
      <c r="N33" s="40"/>
      <c r="O33" s="40"/>
      <c r="P33" s="56">
        <f t="shared" si="3"/>
        <v>0</v>
      </c>
    </row>
    <row r="34" spans="2:16" ht="18" customHeight="1" x14ac:dyDescent="0.2">
      <c r="B34" s="57"/>
      <c r="C34" s="52"/>
      <c r="D34" s="53"/>
      <c r="E34" s="53"/>
      <c r="F34" s="53"/>
      <c r="G34" s="53"/>
      <c r="H34" s="53"/>
      <c r="I34" s="53"/>
      <c r="J34" s="53"/>
      <c r="K34" s="53"/>
      <c r="L34" s="53"/>
      <c r="M34" s="53"/>
      <c r="N34" s="53"/>
      <c r="O34" s="53"/>
      <c r="P34" s="58">
        <f t="shared" si="3"/>
        <v>0</v>
      </c>
    </row>
    <row r="35" spans="2:16" ht="18" customHeight="1" x14ac:dyDescent="0.2">
      <c r="C35" s="40"/>
      <c r="D35" s="40"/>
      <c r="E35" s="40"/>
      <c r="F35" s="40"/>
      <c r="G35" s="40"/>
      <c r="H35" s="40"/>
      <c r="I35" s="40"/>
      <c r="J35" s="40"/>
      <c r="K35" s="40"/>
      <c r="L35" s="40"/>
      <c r="M35" s="40"/>
      <c r="N35" s="40"/>
      <c r="O35" s="40"/>
      <c r="P35" s="56">
        <f t="shared" si="3"/>
        <v>0</v>
      </c>
    </row>
    <row r="36" spans="2:16" ht="18" customHeight="1" thickBot="1" x14ac:dyDescent="0.25">
      <c r="B36" s="59" t="s">
        <v>88</v>
      </c>
      <c r="C36" s="47">
        <f>SUM(C17:C35)</f>
        <v>0</v>
      </c>
      <c r="D36" s="47">
        <f t="shared" ref="D36:O36" si="4">SUM(D17:D35)</f>
        <v>0</v>
      </c>
      <c r="E36" s="47">
        <f t="shared" si="4"/>
        <v>0</v>
      </c>
      <c r="F36" s="47">
        <f t="shared" si="4"/>
        <v>0</v>
      </c>
      <c r="G36" s="47">
        <f t="shared" si="4"/>
        <v>0</v>
      </c>
      <c r="H36" s="47">
        <f t="shared" si="4"/>
        <v>0</v>
      </c>
      <c r="I36" s="47">
        <f t="shared" si="4"/>
        <v>0</v>
      </c>
      <c r="J36" s="47">
        <f t="shared" si="4"/>
        <v>0</v>
      </c>
      <c r="K36" s="47">
        <f t="shared" si="4"/>
        <v>0</v>
      </c>
      <c r="L36" s="47">
        <f t="shared" si="4"/>
        <v>0</v>
      </c>
      <c r="M36" s="47">
        <f t="shared" si="4"/>
        <v>0</v>
      </c>
      <c r="N36" s="47">
        <f t="shared" si="4"/>
        <v>0</v>
      </c>
      <c r="O36" s="47">
        <f t="shared" si="4"/>
        <v>0</v>
      </c>
      <c r="P36" s="48">
        <v>0</v>
      </c>
    </row>
    <row r="37" spans="2:16" ht="18" customHeight="1" x14ac:dyDescent="0.2">
      <c r="B37" s="55" t="s">
        <v>324</v>
      </c>
      <c r="C37" s="40"/>
      <c r="D37" s="40"/>
      <c r="E37" s="40"/>
      <c r="F37" s="40"/>
      <c r="G37" s="40"/>
      <c r="H37" s="40"/>
      <c r="I37" s="40"/>
      <c r="J37" s="40"/>
      <c r="K37" s="40"/>
      <c r="L37" s="40"/>
      <c r="M37" s="40"/>
      <c r="N37" s="40"/>
      <c r="O37" s="40"/>
      <c r="P37" s="56">
        <f t="shared" ref="P37:P42" si="5">SUM(D37:O37)</f>
        <v>0</v>
      </c>
    </row>
    <row r="38" spans="2:16" ht="18" customHeight="1" x14ac:dyDescent="0.2">
      <c r="B38" s="57" t="s">
        <v>325</v>
      </c>
      <c r="C38" s="52"/>
      <c r="D38" s="53"/>
      <c r="E38" s="53"/>
      <c r="F38" s="53"/>
      <c r="G38" s="53"/>
      <c r="H38" s="53"/>
      <c r="I38" s="53"/>
      <c r="J38" s="53"/>
      <c r="K38" s="53"/>
      <c r="L38" s="53"/>
      <c r="M38" s="53"/>
      <c r="N38" s="53"/>
      <c r="O38" s="53"/>
      <c r="P38" s="58">
        <f t="shared" si="5"/>
        <v>0</v>
      </c>
    </row>
    <row r="39" spans="2:16" ht="18" customHeight="1" x14ac:dyDescent="0.2">
      <c r="B39" s="55" t="s">
        <v>326</v>
      </c>
      <c r="C39" s="40"/>
      <c r="D39" s="40"/>
      <c r="E39" s="40"/>
      <c r="F39" s="40"/>
      <c r="G39" s="40"/>
      <c r="H39" s="40"/>
      <c r="I39" s="40"/>
      <c r="J39" s="40"/>
      <c r="K39" s="40"/>
      <c r="L39" s="40"/>
      <c r="M39" s="40"/>
      <c r="N39" s="40"/>
      <c r="O39" s="40"/>
      <c r="P39" s="56">
        <f t="shared" si="5"/>
        <v>0</v>
      </c>
    </row>
    <row r="40" spans="2:16" ht="18" customHeight="1" x14ac:dyDescent="0.2">
      <c r="B40" s="57" t="s">
        <v>327</v>
      </c>
      <c r="C40" s="52"/>
      <c r="D40" s="53"/>
      <c r="E40" s="53"/>
      <c r="F40" s="53"/>
      <c r="G40" s="53"/>
      <c r="H40" s="53"/>
      <c r="I40" s="53"/>
      <c r="J40" s="53"/>
      <c r="K40" s="53"/>
      <c r="L40" s="53"/>
      <c r="M40" s="53"/>
      <c r="N40" s="53"/>
      <c r="O40" s="53"/>
      <c r="P40" s="58">
        <f t="shared" si="5"/>
        <v>0</v>
      </c>
    </row>
    <row r="41" spans="2:16" ht="18" customHeight="1" x14ac:dyDescent="0.2">
      <c r="B41" s="55" t="s">
        <v>328</v>
      </c>
      <c r="C41" s="40"/>
      <c r="D41" s="40"/>
      <c r="E41" s="40"/>
      <c r="F41" s="40"/>
      <c r="G41" s="40"/>
      <c r="H41" s="40"/>
      <c r="I41" s="40"/>
      <c r="J41" s="40"/>
      <c r="K41" s="40"/>
      <c r="L41" s="40"/>
      <c r="M41" s="40"/>
      <c r="N41" s="40"/>
      <c r="O41" s="40"/>
      <c r="P41" s="56">
        <f t="shared" si="5"/>
        <v>0</v>
      </c>
    </row>
    <row r="42" spans="2:16" ht="18" customHeight="1" x14ac:dyDescent="0.2">
      <c r="B42" s="51" t="s">
        <v>94</v>
      </c>
      <c r="C42" s="52"/>
      <c r="D42" s="53"/>
      <c r="E42" s="53"/>
      <c r="F42" s="53"/>
      <c r="G42" s="53"/>
      <c r="H42" s="53"/>
      <c r="I42" s="53"/>
      <c r="J42" s="53"/>
      <c r="K42" s="53"/>
      <c r="L42" s="53"/>
      <c r="M42" s="53"/>
      <c r="N42" s="53"/>
      <c r="O42" s="53"/>
      <c r="P42" s="58">
        <f t="shared" si="5"/>
        <v>0</v>
      </c>
    </row>
    <row r="43" spans="2:16" ht="18" customHeight="1" thickBot="1" x14ac:dyDescent="0.25">
      <c r="B43" s="60" t="s">
        <v>95</v>
      </c>
      <c r="C43" s="47">
        <f>SUM(C36:C41)</f>
        <v>0</v>
      </c>
      <c r="D43" s="47">
        <f t="shared" ref="D43:O43" si="6">SUM(D36:D41)</f>
        <v>0</v>
      </c>
      <c r="E43" s="47">
        <f t="shared" si="6"/>
        <v>0</v>
      </c>
      <c r="F43" s="47">
        <f t="shared" si="6"/>
        <v>0</v>
      </c>
      <c r="G43" s="47">
        <f t="shared" si="6"/>
        <v>0</v>
      </c>
      <c r="H43" s="47">
        <f t="shared" si="6"/>
        <v>0</v>
      </c>
      <c r="I43" s="47">
        <f t="shared" si="6"/>
        <v>0</v>
      </c>
      <c r="J43" s="47">
        <f t="shared" si="6"/>
        <v>0</v>
      </c>
      <c r="K43" s="47">
        <f t="shared" si="6"/>
        <v>0</v>
      </c>
      <c r="L43" s="47">
        <f t="shared" si="6"/>
        <v>0</v>
      </c>
      <c r="M43" s="47">
        <f t="shared" si="6"/>
        <v>0</v>
      </c>
      <c r="N43" s="47">
        <f t="shared" si="6"/>
        <v>0</v>
      </c>
      <c r="O43" s="47">
        <f t="shared" si="6"/>
        <v>0</v>
      </c>
      <c r="P43" s="48">
        <f>SUM(C43:O43)</f>
        <v>0</v>
      </c>
    </row>
    <row r="44" spans="2:16" ht="18" customHeight="1" x14ac:dyDescent="0.2">
      <c r="B44" s="61" t="s">
        <v>96</v>
      </c>
      <c r="C44" s="62"/>
      <c r="D44" s="63"/>
      <c r="E44" s="63"/>
      <c r="F44" s="63"/>
      <c r="G44" s="63"/>
      <c r="H44" s="63"/>
      <c r="I44" s="63"/>
      <c r="J44" s="63"/>
      <c r="K44" s="63"/>
      <c r="L44" s="63"/>
      <c r="M44" s="63"/>
      <c r="N44" s="63"/>
      <c r="O44" s="63"/>
      <c r="P44" s="64"/>
    </row>
    <row r="45" spans="2:16" ht="18" customHeight="1" thickBot="1" x14ac:dyDescent="0.25">
      <c r="B45" s="65" t="s">
        <v>97</v>
      </c>
      <c r="C45" s="47">
        <f t="shared" ref="C45:O45" si="7">C15-C43</f>
        <v>0</v>
      </c>
      <c r="D45" s="47">
        <f t="shared" si="7"/>
        <v>0</v>
      </c>
      <c r="E45" s="47">
        <f t="shared" si="7"/>
        <v>0</v>
      </c>
      <c r="F45" s="47">
        <f t="shared" si="7"/>
        <v>0</v>
      </c>
      <c r="G45" s="47">
        <f t="shared" si="7"/>
        <v>0</v>
      </c>
      <c r="H45" s="47">
        <f t="shared" si="7"/>
        <v>0</v>
      </c>
      <c r="I45" s="47">
        <f t="shared" si="7"/>
        <v>0</v>
      </c>
      <c r="J45" s="47">
        <f t="shared" si="7"/>
        <v>0</v>
      </c>
      <c r="K45" s="47">
        <f t="shared" si="7"/>
        <v>0</v>
      </c>
      <c r="L45" s="47">
        <f t="shared" si="7"/>
        <v>0</v>
      </c>
      <c r="M45" s="47">
        <f t="shared" si="7"/>
        <v>0</v>
      </c>
      <c r="N45" s="47">
        <f t="shared" si="7"/>
        <v>0</v>
      </c>
      <c r="O45" s="47">
        <f t="shared" si="7"/>
        <v>0</v>
      </c>
      <c r="P45" s="66"/>
    </row>
    <row r="46" spans="2:16" ht="18" customHeight="1" x14ac:dyDescent="0.2">
      <c r="B46" s="284"/>
      <c r="C46" s="285"/>
      <c r="D46" s="286"/>
      <c r="E46" s="286"/>
      <c r="F46" s="286"/>
      <c r="G46" s="286"/>
      <c r="H46" s="286"/>
      <c r="I46" s="286"/>
      <c r="J46" s="286"/>
      <c r="K46" s="286"/>
      <c r="L46" s="286"/>
      <c r="M46" s="286"/>
      <c r="N46" s="286"/>
      <c r="O46" s="286"/>
      <c r="P46" s="287"/>
    </row>
    <row r="47" spans="2:16" ht="18" customHeight="1" x14ac:dyDescent="0.2">
      <c r="B47" s="288"/>
      <c r="C47" s="52"/>
      <c r="D47" s="53"/>
      <c r="E47" s="53"/>
      <c r="F47" s="53"/>
      <c r="G47" s="53"/>
      <c r="H47" s="53"/>
      <c r="I47" s="53"/>
      <c r="J47" s="53"/>
      <c r="K47" s="53"/>
      <c r="L47" s="53"/>
      <c r="M47" s="53"/>
      <c r="N47" s="53"/>
      <c r="O47" s="53"/>
      <c r="P47" s="54"/>
    </row>
    <row r="48" spans="2:16" ht="18" customHeight="1" x14ac:dyDescent="0.2">
      <c r="B48" s="289"/>
      <c r="C48" s="42"/>
      <c r="D48" s="42"/>
      <c r="E48" s="42"/>
      <c r="F48" s="42"/>
      <c r="G48" s="42"/>
      <c r="H48" s="42"/>
      <c r="I48" s="42"/>
      <c r="J48" s="42"/>
      <c r="K48" s="42"/>
      <c r="L48" s="42"/>
      <c r="M48" s="42"/>
      <c r="N48" s="42"/>
      <c r="O48" s="42"/>
      <c r="P48" s="45"/>
    </row>
    <row r="49" spans="2:16" ht="18" customHeight="1" x14ac:dyDescent="0.2">
      <c r="B49" s="290"/>
      <c r="C49" s="291"/>
      <c r="D49" s="52"/>
      <c r="E49" s="53"/>
      <c r="F49" s="53"/>
      <c r="G49" s="53"/>
      <c r="H49" s="53"/>
      <c r="I49" s="53"/>
      <c r="J49" s="53"/>
      <c r="K49" s="53"/>
      <c r="L49" s="53"/>
      <c r="M49" s="53"/>
      <c r="N49" s="53"/>
      <c r="O49" s="53"/>
      <c r="P49" s="54"/>
    </row>
    <row r="50" spans="2:16" ht="18" customHeight="1" x14ac:dyDescent="0.2">
      <c r="B50" s="290"/>
      <c r="C50" s="291"/>
      <c r="D50" s="42"/>
      <c r="E50" s="42"/>
      <c r="F50" s="42"/>
      <c r="G50" s="42"/>
      <c r="H50" s="42"/>
      <c r="I50" s="42"/>
      <c r="J50" s="42"/>
      <c r="K50" s="42"/>
      <c r="L50" s="42"/>
      <c r="M50" s="42"/>
      <c r="N50" s="42"/>
      <c r="O50" s="42"/>
      <c r="P50" s="54"/>
    </row>
    <row r="51" spans="2:16" ht="18" customHeight="1" x14ac:dyDescent="0.2">
      <c r="B51" s="290"/>
      <c r="C51" s="291"/>
      <c r="D51" s="52"/>
      <c r="E51" s="53"/>
      <c r="F51" s="53"/>
      <c r="G51" s="53"/>
      <c r="H51" s="53"/>
      <c r="I51" s="53"/>
      <c r="J51" s="53"/>
      <c r="K51" s="53"/>
      <c r="L51" s="53"/>
      <c r="M51" s="53"/>
      <c r="N51" s="53"/>
      <c r="O51" s="53"/>
      <c r="P51" s="54"/>
    </row>
    <row r="52" spans="2:16" ht="18" customHeight="1" x14ac:dyDescent="0.2">
      <c r="B52" s="290"/>
      <c r="C52" s="291"/>
      <c r="D52" s="42"/>
      <c r="E52" s="42"/>
      <c r="F52" s="42"/>
      <c r="G52" s="42"/>
      <c r="H52" s="42"/>
      <c r="I52" s="42"/>
      <c r="J52" s="42"/>
      <c r="K52" s="42"/>
      <c r="L52" s="42"/>
      <c r="M52" s="42"/>
      <c r="N52" s="42"/>
      <c r="O52" s="42"/>
      <c r="P52" s="54"/>
    </row>
    <row r="53" spans="2:16" ht="18" customHeight="1" x14ac:dyDescent="0.2">
      <c r="B53" s="290"/>
      <c r="C53" s="291"/>
      <c r="D53" s="52"/>
      <c r="E53" s="53"/>
      <c r="F53" s="53"/>
      <c r="G53" s="53"/>
      <c r="H53" s="53"/>
      <c r="I53" s="53"/>
      <c r="J53" s="53"/>
      <c r="K53" s="53"/>
      <c r="L53" s="53"/>
      <c r="M53" s="53"/>
      <c r="N53" s="53"/>
      <c r="O53" s="53"/>
      <c r="P53" s="54"/>
    </row>
    <row r="54" spans="2:16" ht="18" customHeight="1" x14ac:dyDescent="0.2">
      <c r="B54" s="290"/>
      <c r="C54" s="291"/>
      <c r="D54" s="42"/>
      <c r="E54" s="42"/>
      <c r="F54" s="42"/>
      <c r="G54" s="42"/>
      <c r="H54" s="42"/>
      <c r="I54" s="42"/>
      <c r="J54" s="42"/>
      <c r="K54" s="42"/>
      <c r="L54" s="42"/>
      <c r="M54" s="42"/>
      <c r="N54" s="42"/>
      <c r="O54" s="42"/>
      <c r="P54" s="54"/>
    </row>
    <row r="57" spans="2:16" ht="18" customHeight="1" x14ac:dyDescent="0.2">
      <c r="B57" s="73"/>
    </row>
    <row r="58" spans="2:16" ht="18" customHeight="1" x14ac:dyDescent="0.2">
      <c r="B58" s="74"/>
      <c r="C58" s="75"/>
    </row>
    <row r="59" spans="2:16" ht="18" customHeight="1" x14ac:dyDescent="0.2">
      <c r="B59" s="74"/>
      <c r="C59" s="76"/>
    </row>
    <row r="60" spans="2:16" ht="18" customHeight="1" x14ac:dyDescent="0.2">
      <c r="B60" s="74"/>
      <c r="C60" s="76"/>
    </row>
    <row r="61" spans="2:16" ht="18" customHeight="1" x14ac:dyDescent="0.2">
      <c r="B61" s="74"/>
      <c r="C61" s="76"/>
    </row>
  </sheetData>
  <mergeCells count="1">
    <mergeCell ref="B2:P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4A87"/>
    <pageSetUpPr fitToPage="1"/>
  </sheetPr>
  <dimension ref="A1:P63"/>
  <sheetViews>
    <sheetView topLeftCell="A10" workbookViewId="0">
      <selection activeCell="B11" sqref="B11"/>
    </sheetView>
  </sheetViews>
  <sheetFormatPr baseColWidth="10" defaultColWidth="8.59765625" defaultRowHeight="12" x14ac:dyDescent="0.2"/>
  <cols>
    <col min="1" max="1" width="2.796875" style="20" customWidth="1"/>
    <col min="2" max="2" width="43.59765625" style="19" customWidth="1"/>
    <col min="3" max="10" width="12.796875" style="19" customWidth="1"/>
    <col min="11" max="16" width="13.796875" style="19" customWidth="1"/>
    <col min="17" max="16384" width="8.59765625" style="19"/>
  </cols>
  <sheetData>
    <row r="1" spans="1:16" s="15" customFormat="1" ht="30" customHeight="1" thickBot="1" x14ac:dyDescent="0.25">
      <c r="A1" s="16"/>
      <c r="B1" s="209" t="s">
        <v>331</v>
      </c>
      <c r="C1" s="209"/>
      <c r="D1" s="209"/>
      <c r="E1" s="209"/>
      <c r="F1" s="209"/>
      <c r="G1" s="209"/>
      <c r="H1" s="209"/>
      <c r="I1" s="209"/>
      <c r="J1" s="209"/>
      <c r="K1" s="209"/>
      <c r="L1" s="209"/>
      <c r="M1" s="209"/>
      <c r="N1" s="209"/>
      <c r="O1" s="209"/>
      <c r="P1" s="209"/>
    </row>
    <row r="2" spans="1:16" ht="18" hidden="1" customHeight="1" thickTop="1" x14ac:dyDescent="0.2">
      <c r="A2" s="17"/>
      <c r="B2" s="146" t="str">
        <f>'Project Costs'!D1</f>
        <v>Business Name</v>
      </c>
    </row>
    <row r="3" spans="1:16" ht="18" hidden="1" customHeight="1" x14ac:dyDescent="0.2">
      <c r="B3" s="21" t="s">
        <v>295</v>
      </c>
    </row>
    <row r="4" spans="1:16" s="25" customFormat="1" ht="27" customHeight="1" thickTop="1" thickBot="1" x14ac:dyDescent="0.25">
      <c r="A4" s="20"/>
      <c r="B4" s="22"/>
      <c r="C4" s="78" t="s">
        <v>112</v>
      </c>
      <c r="D4" s="23" t="s">
        <v>114</v>
      </c>
      <c r="E4" s="23" t="s">
        <v>115</v>
      </c>
      <c r="F4" s="23" t="s">
        <v>116</v>
      </c>
      <c r="G4" s="23" t="s">
        <v>117</v>
      </c>
      <c r="H4" s="23" t="s">
        <v>118</v>
      </c>
      <c r="I4" s="23" t="s">
        <v>119</v>
      </c>
      <c r="J4" s="23" t="s">
        <v>120</v>
      </c>
      <c r="K4" s="23" t="s">
        <v>121</v>
      </c>
      <c r="L4" s="23" t="s">
        <v>122</v>
      </c>
      <c r="M4" s="23" t="s">
        <v>123</v>
      </c>
      <c r="N4" s="23" t="s">
        <v>124</v>
      </c>
      <c r="O4" s="23" t="s">
        <v>125</v>
      </c>
      <c r="P4" s="24" t="s">
        <v>60</v>
      </c>
    </row>
    <row r="5" spans="1:16" ht="18" customHeight="1" x14ac:dyDescent="0.2">
      <c r="B5" s="26" t="s">
        <v>285</v>
      </c>
      <c r="C5" s="27"/>
      <c r="D5" s="28"/>
      <c r="E5" s="28"/>
      <c r="F5" s="28"/>
      <c r="G5" s="28"/>
      <c r="H5" s="28"/>
      <c r="I5" s="28"/>
      <c r="J5" s="28"/>
      <c r="K5" s="28"/>
      <c r="L5" s="28"/>
      <c r="M5" s="28"/>
      <c r="N5" s="28"/>
      <c r="O5" s="28"/>
      <c r="P5" s="29"/>
    </row>
    <row r="6" spans="1:16" ht="18" customHeight="1" thickBot="1" x14ac:dyDescent="0.25">
      <c r="B6" s="30" t="s">
        <v>111</v>
      </c>
      <c r="C6" s="31">
        <f>'Existing Businesses Financials'!P7</f>
        <v>0</v>
      </c>
      <c r="D6" s="32"/>
      <c r="E6" s="32"/>
      <c r="F6" s="32"/>
      <c r="G6" s="32"/>
      <c r="H6" s="32"/>
      <c r="I6" s="32"/>
      <c r="J6" s="32"/>
      <c r="K6" s="32"/>
      <c r="L6" s="32"/>
      <c r="M6" s="32"/>
      <c r="N6" s="32"/>
      <c r="O6" s="33"/>
      <c r="P6" s="34"/>
    </row>
    <row r="7" spans="1:16" ht="18" customHeight="1" x14ac:dyDescent="0.2">
      <c r="B7" s="26" t="s">
        <v>62</v>
      </c>
      <c r="C7" s="35"/>
      <c r="D7" s="36"/>
      <c r="E7" s="36"/>
      <c r="F7" s="36"/>
      <c r="G7" s="36"/>
      <c r="H7" s="36"/>
      <c r="I7" s="36"/>
      <c r="J7" s="36"/>
      <c r="K7" s="36"/>
      <c r="L7" s="36"/>
      <c r="M7" s="36"/>
      <c r="N7" s="36"/>
      <c r="O7" s="36"/>
      <c r="P7" s="37"/>
    </row>
    <row r="8" spans="1:16" ht="18" customHeight="1" x14ac:dyDescent="0.2">
      <c r="B8" s="38" t="s">
        <v>314</v>
      </c>
      <c r="C8" s="39">
        <f>'Existing Businesses Financials'!P9</f>
        <v>0</v>
      </c>
      <c r="D8" s="180"/>
      <c r="E8" s="180"/>
      <c r="F8" s="180"/>
      <c r="G8" s="180"/>
      <c r="H8" s="180"/>
      <c r="I8" s="180"/>
      <c r="J8" s="180"/>
      <c r="K8" s="180"/>
      <c r="L8" s="180"/>
      <c r="M8" s="180"/>
      <c r="N8" s="180"/>
      <c r="O8" s="180"/>
      <c r="P8" s="41">
        <f>SUM(D8:O8)</f>
        <v>0</v>
      </c>
    </row>
    <row r="9" spans="1:16" ht="18" customHeight="1" x14ac:dyDescent="0.2">
      <c r="B9" s="77" t="s">
        <v>315</v>
      </c>
      <c r="C9" s="39">
        <f>'Existing Businesses Financials'!P10</f>
        <v>0</v>
      </c>
      <c r="D9" s="42"/>
      <c r="E9" s="42"/>
      <c r="F9" s="42"/>
      <c r="G9" s="42"/>
      <c r="H9" s="42"/>
      <c r="I9" s="42"/>
      <c r="J9" s="42"/>
      <c r="K9" s="42"/>
      <c r="L9" s="42"/>
      <c r="M9" s="42"/>
      <c r="N9" s="42"/>
      <c r="O9" s="42"/>
      <c r="P9" s="43">
        <f>SUM(D9:O9)</f>
        <v>0</v>
      </c>
    </row>
    <row r="10" spans="1:16" ht="18" customHeight="1" x14ac:dyDescent="0.2">
      <c r="B10" s="215" t="s">
        <v>332</v>
      </c>
      <c r="C10" s="39"/>
      <c r="D10" s="40"/>
      <c r="E10" s="40"/>
      <c r="F10" s="40"/>
      <c r="G10" s="40"/>
      <c r="H10" s="40"/>
      <c r="I10" s="40"/>
      <c r="J10" s="40"/>
      <c r="K10" s="40"/>
      <c r="L10" s="40"/>
      <c r="M10" s="40"/>
      <c r="N10" s="40"/>
      <c r="O10" s="40"/>
      <c r="P10" s="41">
        <f>SUM(D10:O10)</f>
        <v>0</v>
      </c>
    </row>
    <row r="11" spans="1:16" ht="18" customHeight="1" x14ac:dyDescent="0.2">
      <c r="B11" s="38" t="s">
        <v>271</v>
      </c>
      <c r="C11" s="39">
        <f>'Existing Businesses Financials'!P12</f>
        <v>0</v>
      </c>
      <c r="D11" s="42"/>
      <c r="E11" s="42"/>
      <c r="F11" s="42"/>
      <c r="G11" s="42"/>
      <c r="H11" s="42"/>
      <c r="I11" s="42"/>
      <c r="J11" s="42"/>
      <c r="K11" s="42"/>
      <c r="L11" s="42"/>
      <c r="M11" s="42"/>
      <c r="N11" s="42"/>
      <c r="O11" s="42"/>
      <c r="P11" s="43">
        <f>SUM(D11:O11)</f>
        <v>0</v>
      </c>
    </row>
    <row r="12" spans="1:16" ht="18" customHeight="1" thickBot="1" x14ac:dyDescent="0.25">
      <c r="B12" s="181" t="s">
        <v>279</v>
      </c>
      <c r="C12" s="182">
        <f>'Existing Businesses Financials'!P11</f>
        <v>0</v>
      </c>
      <c r="D12" s="183"/>
      <c r="E12" s="183"/>
      <c r="F12" s="183"/>
      <c r="G12" s="183"/>
      <c r="H12" s="183"/>
      <c r="I12" s="183"/>
      <c r="J12" s="183"/>
      <c r="K12" s="183"/>
      <c r="L12" s="183"/>
      <c r="M12" s="183"/>
      <c r="N12" s="183"/>
      <c r="O12" s="183"/>
      <c r="P12" s="183">
        <f>SUM(P7:P11)</f>
        <v>0</v>
      </c>
    </row>
    <row r="13" spans="1:16" ht="18" customHeight="1" x14ac:dyDescent="0.2">
      <c r="B13" s="177" t="s">
        <v>275</v>
      </c>
      <c r="C13" s="178">
        <f>'Existing Businesses Financials'!P14</f>
        <v>0</v>
      </c>
      <c r="D13" s="179"/>
      <c r="E13" s="179"/>
      <c r="F13" s="179"/>
      <c r="G13" s="179"/>
      <c r="H13" s="179"/>
      <c r="I13" s="179"/>
      <c r="J13" s="179"/>
      <c r="K13" s="179"/>
      <c r="L13" s="179"/>
      <c r="M13" s="179"/>
      <c r="N13" s="179"/>
      <c r="O13" s="179"/>
      <c r="P13" s="160"/>
    </row>
    <row r="14" spans="1:16" ht="18" customHeight="1" x14ac:dyDescent="0.2">
      <c r="B14" s="77" t="s">
        <v>276</v>
      </c>
      <c r="C14" s="39"/>
      <c r="D14" s="40"/>
      <c r="E14" s="40"/>
      <c r="F14" s="40"/>
      <c r="G14" s="40"/>
      <c r="H14" s="40"/>
      <c r="I14" s="40"/>
      <c r="J14" s="40"/>
      <c r="K14" s="40"/>
      <c r="L14" s="40"/>
      <c r="M14" s="40"/>
      <c r="N14" s="40"/>
      <c r="O14" s="40"/>
      <c r="P14" s="41">
        <f>SUM(D14:O14)</f>
        <v>0</v>
      </c>
    </row>
    <row r="15" spans="1:16" ht="18" customHeight="1" x14ac:dyDescent="0.2">
      <c r="B15" s="38" t="s">
        <v>316</v>
      </c>
      <c r="C15" s="39">
        <f>'Existing Businesses Financials'!P14</f>
        <v>0</v>
      </c>
      <c r="D15" s="42"/>
      <c r="E15" s="42"/>
      <c r="F15" s="42"/>
      <c r="G15" s="42"/>
      <c r="H15" s="42"/>
      <c r="I15" s="42"/>
      <c r="J15" s="42"/>
      <c r="K15" s="42"/>
      <c r="L15" s="42"/>
      <c r="M15" s="42"/>
      <c r="N15" s="42"/>
      <c r="O15" s="42"/>
      <c r="P15" s="43">
        <f>SUM(D15:O15)</f>
        <v>0</v>
      </c>
    </row>
    <row r="16" spans="1:16" ht="18" customHeight="1" x14ac:dyDescent="0.2">
      <c r="B16" s="77" t="s">
        <v>317</v>
      </c>
      <c r="C16" s="39"/>
      <c r="D16" s="40"/>
      <c r="E16" s="40"/>
      <c r="F16" s="40"/>
      <c r="G16" s="40"/>
      <c r="H16" s="40"/>
      <c r="I16" s="40"/>
      <c r="J16" s="40"/>
      <c r="K16" s="40"/>
      <c r="L16" s="40"/>
      <c r="M16" s="40"/>
      <c r="N16" s="40"/>
      <c r="O16" s="40"/>
      <c r="P16" s="41">
        <f>SUM(D16:O16)</f>
        <v>0</v>
      </c>
    </row>
    <row r="17" spans="2:16" ht="18" customHeight="1" thickBot="1" x14ac:dyDescent="0.25">
      <c r="B17" s="30" t="s">
        <v>67</v>
      </c>
      <c r="C17" s="47">
        <f>SUM(C8:C12)</f>
        <v>0</v>
      </c>
      <c r="D17" s="47"/>
      <c r="E17" s="47"/>
      <c r="F17" s="47"/>
      <c r="G17" s="47"/>
      <c r="H17" s="47"/>
      <c r="I17" s="47"/>
      <c r="J17" s="47"/>
      <c r="K17" s="47"/>
      <c r="L17" s="47"/>
      <c r="M17" s="47"/>
      <c r="N17" s="47"/>
      <c r="O17" s="47"/>
      <c r="P17" s="47">
        <f>SUM(P14:P16)</f>
        <v>0</v>
      </c>
    </row>
    <row r="18" spans="2:16" ht="18" customHeight="1" x14ac:dyDescent="0.2">
      <c r="B18" s="26" t="s">
        <v>68</v>
      </c>
      <c r="C18" s="45"/>
      <c r="D18" s="28"/>
      <c r="E18" s="28"/>
      <c r="F18" s="28"/>
      <c r="G18" s="28"/>
      <c r="H18" s="28"/>
      <c r="I18" s="28"/>
      <c r="J18" s="28"/>
      <c r="K18" s="28"/>
      <c r="L18" s="28"/>
      <c r="M18" s="28"/>
      <c r="N18" s="28"/>
      <c r="O18" s="28"/>
      <c r="P18" s="49"/>
    </row>
    <row r="19" spans="2:16" ht="18" customHeight="1" thickBot="1" x14ac:dyDescent="0.25">
      <c r="B19" s="30" t="s">
        <v>69</v>
      </c>
      <c r="C19" s="47">
        <f>C6+C17</f>
        <v>0</v>
      </c>
      <c r="D19" s="47"/>
      <c r="E19" s="47"/>
      <c r="F19" s="47"/>
      <c r="G19" s="47"/>
      <c r="H19" s="47"/>
      <c r="I19" s="47"/>
      <c r="J19" s="47"/>
      <c r="K19" s="47"/>
      <c r="L19" s="47"/>
      <c r="M19" s="47"/>
      <c r="N19" s="47"/>
      <c r="O19" s="47"/>
      <c r="P19" s="47">
        <f>P12-P17</f>
        <v>0</v>
      </c>
    </row>
    <row r="20" spans="2:16" ht="18" customHeight="1" x14ac:dyDescent="0.2">
      <c r="B20" s="51" t="s">
        <v>70</v>
      </c>
      <c r="C20" s="52"/>
      <c r="D20" s="53"/>
      <c r="E20" s="53"/>
      <c r="F20" s="53"/>
      <c r="G20" s="53"/>
      <c r="H20" s="53"/>
      <c r="I20" s="53"/>
      <c r="J20" s="53"/>
      <c r="K20" s="53"/>
      <c r="L20" s="53"/>
      <c r="M20" s="53"/>
      <c r="N20" s="53"/>
      <c r="O20" s="53"/>
      <c r="P20" s="54"/>
    </row>
    <row r="21" spans="2:16" ht="18" customHeight="1" x14ac:dyDescent="0.2">
      <c r="B21" s="55" t="s">
        <v>71</v>
      </c>
      <c r="C21" s="40">
        <f>'Existing Businesses Financials'!P17</f>
        <v>0</v>
      </c>
      <c r="D21" s="162"/>
      <c r="E21" s="162"/>
      <c r="F21" s="162"/>
      <c r="G21" s="162"/>
      <c r="H21" s="162"/>
      <c r="I21" s="162"/>
      <c r="J21" s="162"/>
      <c r="K21" s="162"/>
      <c r="L21" s="162"/>
      <c r="M21" s="162"/>
      <c r="N21" s="162"/>
      <c r="O21" s="162"/>
      <c r="P21" s="56">
        <f t="shared" ref="P21:P39" si="0">SUM(D21:O21)</f>
        <v>0</v>
      </c>
    </row>
    <row r="22" spans="2:16" ht="18" customHeight="1" x14ac:dyDescent="0.2">
      <c r="B22" s="57" t="s">
        <v>72</v>
      </c>
      <c r="C22" s="40">
        <f>'Existing Businesses Financials'!P18</f>
        <v>0</v>
      </c>
      <c r="D22" s="171"/>
      <c r="E22" s="171"/>
      <c r="F22" s="171"/>
      <c r="G22" s="171"/>
      <c r="H22" s="171"/>
      <c r="I22" s="171"/>
      <c r="J22" s="171"/>
      <c r="K22" s="171"/>
      <c r="L22" s="171"/>
      <c r="M22" s="171"/>
      <c r="N22" s="171"/>
      <c r="O22" s="171"/>
      <c r="P22" s="58">
        <f t="shared" si="0"/>
        <v>0</v>
      </c>
    </row>
    <row r="23" spans="2:16" ht="18" customHeight="1" x14ac:dyDescent="0.2">
      <c r="B23" s="55" t="s">
        <v>73</v>
      </c>
      <c r="C23" s="40">
        <f>'Existing Businesses Financials'!P19</f>
        <v>0</v>
      </c>
      <c r="D23" s="162"/>
      <c r="E23" s="162"/>
      <c r="F23" s="162"/>
      <c r="G23" s="162"/>
      <c r="H23" s="162"/>
      <c r="I23" s="162"/>
      <c r="J23" s="162"/>
      <c r="K23" s="162"/>
      <c r="L23" s="162"/>
      <c r="M23" s="162"/>
      <c r="N23" s="162"/>
      <c r="O23" s="162"/>
      <c r="P23" s="56">
        <f t="shared" si="0"/>
        <v>0</v>
      </c>
    </row>
    <row r="24" spans="2:16" ht="18" customHeight="1" x14ac:dyDescent="0.2">
      <c r="B24" s="57" t="s">
        <v>74</v>
      </c>
      <c r="C24" s="40">
        <f>'Existing Businesses Financials'!P20</f>
        <v>0</v>
      </c>
      <c r="D24" s="171"/>
      <c r="E24" s="171"/>
      <c r="F24" s="171"/>
      <c r="G24" s="171"/>
      <c r="H24" s="171"/>
      <c r="I24" s="171"/>
      <c r="J24" s="171"/>
      <c r="K24" s="171"/>
      <c r="L24" s="171"/>
      <c r="M24" s="171"/>
      <c r="N24" s="171"/>
      <c r="O24" s="171"/>
      <c r="P24" s="58">
        <f t="shared" si="0"/>
        <v>0</v>
      </c>
    </row>
    <row r="25" spans="2:16" ht="18" customHeight="1" x14ac:dyDescent="0.2">
      <c r="B25" s="55" t="s">
        <v>75</v>
      </c>
      <c r="C25" s="40">
        <f>'Existing Businesses Financials'!P21</f>
        <v>0</v>
      </c>
      <c r="D25" s="162"/>
      <c r="E25" s="162"/>
      <c r="F25" s="162"/>
      <c r="G25" s="162"/>
      <c r="H25" s="162"/>
      <c r="I25" s="162"/>
      <c r="J25" s="162"/>
      <c r="K25" s="162"/>
      <c r="L25" s="162"/>
      <c r="M25" s="162"/>
      <c r="N25" s="162"/>
      <c r="O25" s="162"/>
      <c r="P25" s="56">
        <f t="shared" si="0"/>
        <v>0</v>
      </c>
    </row>
    <row r="26" spans="2:16" ht="18" customHeight="1" x14ac:dyDescent="0.2">
      <c r="B26" s="57" t="s">
        <v>76</v>
      </c>
      <c r="C26" s="40">
        <f>'Existing Businesses Financials'!P22</f>
        <v>0</v>
      </c>
      <c r="D26" s="171"/>
      <c r="E26" s="171"/>
      <c r="F26" s="171"/>
      <c r="G26" s="171"/>
      <c r="H26" s="171"/>
      <c r="I26" s="171"/>
      <c r="J26" s="171"/>
      <c r="K26" s="171"/>
      <c r="L26" s="171"/>
      <c r="M26" s="171"/>
      <c r="N26" s="171"/>
      <c r="O26" s="171"/>
      <c r="P26" s="58">
        <f t="shared" si="0"/>
        <v>0</v>
      </c>
    </row>
    <row r="27" spans="2:16" ht="18" customHeight="1" x14ac:dyDescent="0.2">
      <c r="B27" s="55" t="s">
        <v>77</v>
      </c>
      <c r="C27" s="40">
        <f>'Existing Businesses Financials'!P23</f>
        <v>0</v>
      </c>
      <c r="D27" s="162"/>
      <c r="E27" s="162"/>
      <c r="F27" s="162"/>
      <c r="G27" s="162"/>
      <c r="H27" s="162"/>
      <c r="I27" s="162"/>
      <c r="J27" s="162"/>
      <c r="K27" s="162"/>
      <c r="L27" s="162"/>
      <c r="M27" s="162"/>
      <c r="N27" s="162"/>
      <c r="O27" s="162"/>
      <c r="P27" s="56">
        <f t="shared" si="0"/>
        <v>0</v>
      </c>
    </row>
    <row r="28" spans="2:16" ht="18" customHeight="1" x14ac:dyDescent="0.2">
      <c r="B28" s="57" t="s">
        <v>78</v>
      </c>
      <c r="C28" s="40">
        <f>'Existing Businesses Financials'!P24</f>
        <v>0</v>
      </c>
      <c r="D28" s="164"/>
      <c r="E28" s="164"/>
      <c r="F28" s="164"/>
      <c r="G28" s="164"/>
      <c r="H28" s="164"/>
      <c r="I28" s="164"/>
      <c r="J28" s="164"/>
      <c r="K28" s="164"/>
      <c r="L28" s="164"/>
      <c r="M28" s="164"/>
      <c r="N28" s="164"/>
      <c r="O28" s="164"/>
      <c r="P28" s="58">
        <f t="shared" si="0"/>
        <v>0</v>
      </c>
    </row>
    <row r="29" spans="2:16" ht="18" customHeight="1" x14ac:dyDescent="0.2">
      <c r="B29" s="55" t="s">
        <v>79</v>
      </c>
      <c r="C29" s="40">
        <f>'Existing Businesses Financials'!P25</f>
        <v>0</v>
      </c>
      <c r="D29" s="162"/>
      <c r="E29" s="162"/>
      <c r="F29" s="162"/>
      <c r="G29" s="162"/>
      <c r="H29" s="162"/>
      <c r="I29" s="162"/>
      <c r="J29" s="162"/>
      <c r="K29" s="162"/>
      <c r="L29" s="162"/>
      <c r="M29" s="162"/>
      <c r="N29" s="162"/>
      <c r="O29" s="162"/>
      <c r="P29" s="56">
        <f t="shared" si="0"/>
        <v>0</v>
      </c>
    </row>
    <row r="30" spans="2:16" ht="18" customHeight="1" x14ac:dyDescent="0.2">
      <c r="B30" s="57" t="s">
        <v>80</v>
      </c>
      <c r="C30" s="40">
        <f>'Existing Businesses Financials'!P26</f>
        <v>0</v>
      </c>
      <c r="D30" s="164"/>
      <c r="E30" s="164"/>
      <c r="F30" s="164"/>
      <c r="G30" s="164"/>
      <c r="H30" s="164"/>
      <c r="I30" s="164"/>
      <c r="J30" s="164"/>
      <c r="K30" s="164"/>
      <c r="L30" s="164"/>
      <c r="M30" s="164"/>
      <c r="N30" s="164"/>
      <c r="O30" s="164"/>
      <c r="P30" s="58">
        <f t="shared" si="0"/>
        <v>0</v>
      </c>
    </row>
    <row r="31" spans="2:16" ht="18" customHeight="1" x14ac:dyDescent="0.2">
      <c r="B31" s="55" t="s">
        <v>81</v>
      </c>
      <c r="C31" s="40">
        <f>'Existing Businesses Financials'!P27</f>
        <v>0</v>
      </c>
      <c r="D31" s="162"/>
      <c r="E31" s="162"/>
      <c r="F31" s="162"/>
      <c r="G31" s="162"/>
      <c r="H31" s="162"/>
      <c r="I31" s="162"/>
      <c r="J31" s="162"/>
      <c r="K31" s="162"/>
      <c r="L31" s="162"/>
      <c r="M31" s="162"/>
      <c r="N31" s="162"/>
      <c r="O31" s="162"/>
      <c r="P31" s="56">
        <f t="shared" si="0"/>
        <v>0</v>
      </c>
    </row>
    <row r="32" spans="2:16" ht="18" customHeight="1" x14ac:dyDescent="0.2">
      <c r="B32" s="57" t="s">
        <v>82</v>
      </c>
      <c r="C32" s="40">
        <f>'Existing Businesses Financials'!P28</f>
        <v>0</v>
      </c>
      <c r="D32" s="164"/>
      <c r="E32" s="164"/>
      <c r="F32" s="164"/>
      <c r="G32" s="164"/>
      <c r="H32" s="164"/>
      <c r="I32" s="164"/>
      <c r="J32" s="164"/>
      <c r="K32" s="164"/>
      <c r="L32" s="164"/>
      <c r="M32" s="164"/>
      <c r="N32" s="164"/>
      <c r="O32" s="164"/>
      <c r="P32" s="58">
        <f t="shared" si="0"/>
        <v>0</v>
      </c>
    </row>
    <row r="33" spans="2:16" ht="18" customHeight="1" x14ac:dyDescent="0.2">
      <c r="B33" s="55" t="s">
        <v>83</v>
      </c>
      <c r="C33" s="40">
        <f>'Existing Businesses Financials'!P29</f>
        <v>0</v>
      </c>
      <c r="D33" s="162"/>
      <c r="E33" s="162"/>
      <c r="F33" s="162"/>
      <c r="G33" s="162"/>
      <c r="H33" s="162"/>
      <c r="I33" s="162"/>
      <c r="J33" s="162"/>
      <c r="K33" s="162"/>
      <c r="L33" s="162"/>
      <c r="M33" s="162"/>
      <c r="N33" s="162"/>
      <c r="O33" s="162"/>
      <c r="P33" s="56">
        <f t="shared" si="0"/>
        <v>0</v>
      </c>
    </row>
    <row r="34" spans="2:16" ht="18" customHeight="1" x14ac:dyDescent="0.2">
      <c r="B34" s="57" t="s">
        <v>84</v>
      </c>
      <c r="C34" s="40">
        <f>'Existing Businesses Financials'!P30</f>
        <v>0</v>
      </c>
      <c r="D34" s="171"/>
      <c r="E34" s="171"/>
      <c r="F34" s="171"/>
      <c r="G34" s="171"/>
      <c r="H34" s="171"/>
      <c r="I34" s="171"/>
      <c r="J34" s="171"/>
      <c r="K34" s="171"/>
      <c r="L34" s="171"/>
      <c r="M34" s="171"/>
      <c r="N34" s="171"/>
      <c r="O34" s="171"/>
      <c r="P34" s="58">
        <f t="shared" si="0"/>
        <v>0</v>
      </c>
    </row>
    <row r="35" spans="2:16" ht="18" customHeight="1" x14ac:dyDescent="0.2">
      <c r="B35" s="55" t="s">
        <v>85</v>
      </c>
      <c r="C35" s="40">
        <f>'Existing Businesses Financials'!P31</f>
        <v>0</v>
      </c>
      <c r="D35" s="162"/>
      <c r="E35" s="162"/>
      <c r="F35" s="162"/>
      <c r="G35" s="162"/>
      <c r="H35" s="162"/>
      <c r="I35" s="162"/>
      <c r="J35" s="162"/>
      <c r="K35" s="162"/>
      <c r="L35" s="162"/>
      <c r="M35" s="162"/>
      <c r="N35" s="162"/>
      <c r="O35" s="162"/>
      <c r="P35" s="56">
        <f t="shared" si="0"/>
        <v>0</v>
      </c>
    </row>
    <row r="36" spans="2:16" ht="18" customHeight="1" x14ac:dyDescent="0.2">
      <c r="B36" s="57" t="s">
        <v>86</v>
      </c>
      <c r="C36" s="40">
        <f>'Existing Businesses Financials'!P32</f>
        <v>0</v>
      </c>
      <c r="D36" s="164"/>
      <c r="E36" s="164"/>
      <c r="F36" s="164"/>
      <c r="G36" s="164"/>
      <c r="H36" s="164"/>
      <c r="I36" s="164"/>
      <c r="J36" s="164"/>
      <c r="K36" s="164"/>
      <c r="L36" s="164"/>
      <c r="M36" s="164"/>
      <c r="N36" s="164"/>
      <c r="O36" s="164"/>
      <c r="P36" s="58">
        <f t="shared" si="0"/>
        <v>0</v>
      </c>
    </row>
    <row r="37" spans="2:16" ht="18" hidden="1" customHeight="1" x14ac:dyDescent="0.2">
      <c r="B37" s="55"/>
      <c r="C37" s="40">
        <f>'Existing Businesses Financials'!P33</f>
        <v>0</v>
      </c>
      <c r="D37" s="162"/>
      <c r="E37" s="162"/>
      <c r="F37" s="162"/>
      <c r="G37" s="162"/>
      <c r="H37" s="162"/>
      <c r="I37" s="162"/>
      <c r="J37" s="162"/>
      <c r="K37" s="162"/>
      <c r="L37" s="162"/>
      <c r="M37" s="162"/>
      <c r="N37" s="162"/>
      <c r="O37" s="162"/>
      <c r="P37" s="56">
        <f t="shared" si="0"/>
        <v>0</v>
      </c>
    </row>
    <row r="38" spans="2:16" ht="18" hidden="1" customHeight="1" x14ac:dyDescent="0.2">
      <c r="B38" s="57"/>
      <c r="C38" s="40">
        <f>'Existing Businesses Financials'!P34</f>
        <v>0</v>
      </c>
      <c r="D38" s="164"/>
      <c r="E38" s="164"/>
      <c r="F38" s="164"/>
      <c r="G38" s="164"/>
      <c r="H38" s="164"/>
      <c r="I38" s="164"/>
      <c r="J38" s="164"/>
      <c r="K38" s="164"/>
      <c r="L38" s="164"/>
      <c r="M38" s="164"/>
      <c r="N38" s="164"/>
      <c r="O38" s="164"/>
      <c r="P38" s="58">
        <f t="shared" si="0"/>
        <v>0</v>
      </c>
    </row>
    <row r="39" spans="2:16" ht="18" customHeight="1" x14ac:dyDescent="0.2">
      <c r="B39" s="55" t="s">
        <v>87</v>
      </c>
      <c r="C39" s="40">
        <f>'Existing Businesses Financials'!P35</f>
        <v>0</v>
      </c>
      <c r="D39" s="162"/>
      <c r="E39" s="162"/>
      <c r="F39" s="162"/>
      <c r="G39" s="162"/>
      <c r="H39" s="162"/>
      <c r="I39" s="162"/>
      <c r="J39" s="162"/>
      <c r="K39" s="162"/>
      <c r="L39" s="162"/>
      <c r="M39" s="162"/>
      <c r="N39" s="162"/>
      <c r="O39" s="162"/>
      <c r="P39" s="56">
        <f t="shared" si="0"/>
        <v>0</v>
      </c>
    </row>
    <row r="40" spans="2:16" ht="18" customHeight="1" thickBot="1" x14ac:dyDescent="0.25">
      <c r="B40" s="59" t="s">
        <v>88</v>
      </c>
      <c r="C40" s="47">
        <f>SUM(C21:C39)</f>
        <v>0</v>
      </c>
      <c r="D40" s="166"/>
      <c r="E40" s="166"/>
      <c r="F40" s="166"/>
      <c r="G40" s="166"/>
      <c r="H40" s="166"/>
      <c r="I40" s="166"/>
      <c r="J40" s="166"/>
      <c r="K40" s="166"/>
      <c r="L40" s="166"/>
      <c r="M40" s="166"/>
      <c r="N40" s="166"/>
      <c r="O40" s="166"/>
      <c r="P40" s="48">
        <v>0</v>
      </c>
    </row>
    <row r="41" spans="2:16" ht="18" customHeight="1" x14ac:dyDescent="0.2">
      <c r="B41" s="55" t="s">
        <v>318</v>
      </c>
      <c r="C41" s="40">
        <f>'Existing Businesses Financials'!P37</f>
        <v>0</v>
      </c>
      <c r="D41" s="162"/>
      <c r="E41" s="162"/>
      <c r="F41" s="162"/>
      <c r="G41" s="162"/>
      <c r="H41" s="162"/>
      <c r="I41" s="162"/>
      <c r="J41" s="162"/>
      <c r="K41" s="162"/>
      <c r="L41" s="162"/>
      <c r="M41" s="162"/>
      <c r="N41" s="162"/>
      <c r="O41" s="162"/>
      <c r="P41" s="56">
        <f t="shared" ref="P41:P46" si="1">SUM(D41:O41)</f>
        <v>0</v>
      </c>
    </row>
    <row r="42" spans="2:16" ht="18" customHeight="1" x14ac:dyDescent="0.2">
      <c r="B42" s="57" t="s">
        <v>319</v>
      </c>
      <c r="C42" s="40">
        <f>'Existing Businesses Financials'!P38</f>
        <v>0</v>
      </c>
      <c r="D42" s="164"/>
      <c r="E42" s="164"/>
      <c r="F42" s="164"/>
      <c r="G42" s="164"/>
      <c r="H42" s="164"/>
      <c r="I42" s="164"/>
      <c r="J42" s="164"/>
      <c r="K42" s="164"/>
      <c r="L42" s="164"/>
      <c r="M42" s="164"/>
      <c r="N42" s="164"/>
      <c r="O42" s="164"/>
      <c r="P42" s="58">
        <f t="shared" si="1"/>
        <v>0</v>
      </c>
    </row>
    <row r="43" spans="2:16" ht="18" customHeight="1" x14ac:dyDescent="0.2">
      <c r="B43" s="55" t="s">
        <v>320</v>
      </c>
      <c r="C43" s="40">
        <f>'Existing Businesses Financials'!P39</f>
        <v>0</v>
      </c>
      <c r="D43" s="162"/>
      <c r="E43" s="162"/>
      <c r="F43" s="162"/>
      <c r="G43" s="162"/>
      <c r="H43" s="162"/>
      <c r="I43" s="162"/>
      <c r="J43" s="162"/>
      <c r="K43" s="162"/>
      <c r="L43" s="162"/>
      <c r="M43" s="162"/>
      <c r="N43" s="162"/>
      <c r="O43" s="162"/>
      <c r="P43" s="56">
        <f t="shared" si="1"/>
        <v>0</v>
      </c>
    </row>
    <row r="44" spans="2:16" ht="18" customHeight="1" x14ac:dyDescent="0.2">
      <c r="B44" s="57" t="s">
        <v>321</v>
      </c>
      <c r="C44" s="40">
        <f>'Existing Businesses Financials'!P40</f>
        <v>0</v>
      </c>
      <c r="D44" s="164"/>
      <c r="E44" s="164"/>
      <c r="F44" s="164"/>
      <c r="G44" s="164"/>
      <c r="H44" s="164"/>
      <c r="I44" s="164"/>
      <c r="J44" s="164"/>
      <c r="K44" s="164"/>
      <c r="L44" s="164"/>
      <c r="M44" s="164"/>
      <c r="N44" s="164"/>
      <c r="O44" s="164"/>
      <c r="P44" s="58">
        <f t="shared" si="1"/>
        <v>0</v>
      </c>
    </row>
    <row r="45" spans="2:16" ht="18" customHeight="1" x14ac:dyDescent="0.2">
      <c r="B45" s="55" t="s">
        <v>322</v>
      </c>
      <c r="C45" s="40">
        <f>'Existing Businesses Financials'!P41</f>
        <v>0</v>
      </c>
      <c r="D45" s="162"/>
      <c r="E45" s="162"/>
      <c r="F45" s="162"/>
      <c r="G45" s="162"/>
      <c r="H45" s="162"/>
      <c r="I45" s="162"/>
      <c r="J45" s="162"/>
      <c r="K45" s="162"/>
      <c r="L45" s="162"/>
      <c r="M45" s="162"/>
      <c r="N45" s="162"/>
      <c r="O45" s="162"/>
      <c r="P45" s="56">
        <f t="shared" si="1"/>
        <v>0</v>
      </c>
    </row>
    <row r="46" spans="2:16" ht="18" customHeight="1" x14ac:dyDescent="0.2">
      <c r="B46" s="51" t="s">
        <v>94</v>
      </c>
      <c r="C46" s="52"/>
      <c r="D46" s="164"/>
      <c r="E46" s="164"/>
      <c r="F46" s="164"/>
      <c r="G46" s="164"/>
      <c r="H46" s="164"/>
      <c r="I46" s="164"/>
      <c r="J46" s="164"/>
      <c r="K46" s="164"/>
      <c r="L46" s="164"/>
      <c r="M46" s="164"/>
      <c r="N46" s="164"/>
      <c r="O46" s="164"/>
      <c r="P46" s="58">
        <f t="shared" si="1"/>
        <v>0</v>
      </c>
    </row>
    <row r="47" spans="2:16" ht="18" customHeight="1" thickBot="1" x14ac:dyDescent="0.25">
      <c r="B47" s="60" t="s">
        <v>95</v>
      </c>
      <c r="C47" s="47">
        <f>SUM(C40:C45)</f>
        <v>0</v>
      </c>
      <c r="D47" s="166"/>
      <c r="E47" s="166"/>
      <c r="F47" s="166"/>
      <c r="G47" s="166"/>
      <c r="H47" s="166"/>
      <c r="I47" s="166"/>
      <c r="J47" s="166"/>
      <c r="K47" s="166"/>
      <c r="L47" s="166"/>
      <c r="M47" s="166"/>
      <c r="N47" s="166"/>
      <c r="O47" s="166"/>
      <c r="P47" s="48">
        <f>SUM(C47:O47)</f>
        <v>0</v>
      </c>
    </row>
    <row r="48" spans="2:16" ht="18" customHeight="1" thickBot="1" x14ac:dyDescent="0.25">
      <c r="B48" s="61" t="s">
        <v>96</v>
      </c>
      <c r="C48" s="47">
        <f>C19-C47</f>
        <v>0</v>
      </c>
      <c r="D48" s="184"/>
      <c r="E48" s="166"/>
      <c r="F48" s="166"/>
      <c r="G48" s="166"/>
      <c r="H48" s="166"/>
      <c r="I48" s="166"/>
      <c r="J48" s="166"/>
      <c r="K48" s="166"/>
      <c r="L48" s="166"/>
      <c r="M48" s="166"/>
      <c r="N48" s="166"/>
      <c r="O48" s="166"/>
      <c r="P48" s="66">
        <f>P19-P47</f>
        <v>0</v>
      </c>
    </row>
    <row r="49" spans="2:16" ht="18" hidden="1" customHeight="1" x14ac:dyDescent="0.2">
      <c r="B49" s="67" t="s">
        <v>98</v>
      </c>
      <c r="C49" s="52"/>
      <c r="D49" s="164"/>
      <c r="E49" s="164"/>
      <c r="F49" s="164"/>
      <c r="G49" s="164"/>
      <c r="H49" s="164"/>
      <c r="I49" s="164"/>
      <c r="J49" s="164"/>
      <c r="K49" s="164"/>
      <c r="L49" s="164"/>
      <c r="M49" s="164"/>
      <c r="N49" s="164"/>
      <c r="O49" s="164"/>
      <c r="P49" s="54"/>
    </row>
    <row r="50" spans="2:16" ht="18" hidden="1" customHeight="1" x14ac:dyDescent="0.2">
      <c r="B50" s="68" t="s">
        <v>99</v>
      </c>
      <c r="C50" s="40"/>
      <c r="D50" s="162"/>
      <c r="E50" s="162"/>
      <c r="F50" s="162"/>
      <c r="G50" s="162"/>
      <c r="H50" s="162"/>
      <c r="I50" s="162"/>
      <c r="J50" s="162"/>
      <c r="K50" s="162"/>
      <c r="L50" s="162"/>
      <c r="M50" s="162"/>
      <c r="N50" s="162"/>
      <c r="O50" s="162"/>
      <c r="P50" s="45"/>
    </row>
    <row r="51" spans="2:16" ht="18" hidden="1" customHeight="1" x14ac:dyDescent="0.2">
      <c r="B51" s="69" t="s">
        <v>100</v>
      </c>
      <c r="C51" s="70">
        <f>'Existing Businesses Financials'!P49</f>
        <v>0</v>
      </c>
      <c r="D51" s="176"/>
      <c r="E51" s="164"/>
      <c r="F51" s="164"/>
      <c r="G51" s="164"/>
      <c r="H51" s="164"/>
      <c r="I51" s="164"/>
      <c r="J51" s="164"/>
      <c r="K51" s="164"/>
      <c r="L51" s="164"/>
      <c r="M51" s="164"/>
      <c r="N51" s="164"/>
      <c r="O51" s="164"/>
      <c r="P51" s="58">
        <f>SUM(D51:O51)</f>
        <v>0</v>
      </c>
    </row>
    <row r="52" spans="2:16" ht="18" hidden="1" customHeight="1" x14ac:dyDescent="0.2">
      <c r="B52" s="71" t="s">
        <v>101</v>
      </c>
      <c r="C52" s="70">
        <f>'Existing Businesses Financials'!P50</f>
        <v>0</v>
      </c>
      <c r="D52" s="162"/>
      <c r="E52" s="162"/>
      <c r="F52" s="162"/>
      <c r="G52" s="162"/>
      <c r="H52" s="162"/>
      <c r="I52" s="162"/>
      <c r="J52" s="162"/>
      <c r="K52" s="162"/>
      <c r="L52" s="162"/>
      <c r="M52" s="162"/>
      <c r="N52" s="162"/>
      <c r="O52" s="162"/>
      <c r="P52" s="72"/>
    </row>
    <row r="53" spans="2:16" ht="18" hidden="1" customHeight="1" x14ac:dyDescent="0.2">
      <c r="B53" s="69" t="s">
        <v>102</v>
      </c>
      <c r="C53" s="70">
        <f>'Existing Businesses Financials'!P51</f>
        <v>0</v>
      </c>
      <c r="D53" s="176"/>
      <c r="E53" s="164"/>
      <c r="F53" s="164"/>
      <c r="G53" s="164"/>
      <c r="H53" s="164"/>
      <c r="I53" s="164"/>
      <c r="J53" s="164"/>
      <c r="K53" s="164"/>
      <c r="L53" s="164"/>
      <c r="M53" s="164"/>
      <c r="N53" s="164"/>
      <c r="O53" s="164"/>
      <c r="P53" s="58">
        <f>SUM(D53:O53)</f>
        <v>0</v>
      </c>
    </row>
    <row r="54" spans="2:16" ht="18" hidden="1" customHeight="1" x14ac:dyDescent="0.2">
      <c r="B54" s="71" t="s">
        <v>103</v>
      </c>
      <c r="C54" s="70">
        <f>'Existing Businesses Financials'!P52</f>
        <v>0</v>
      </c>
      <c r="D54" s="162"/>
      <c r="E54" s="162"/>
      <c r="F54" s="162"/>
      <c r="G54" s="162"/>
      <c r="H54" s="162"/>
      <c r="I54" s="162"/>
      <c r="J54" s="162"/>
      <c r="K54" s="162"/>
      <c r="L54" s="162"/>
      <c r="M54" s="162"/>
      <c r="N54" s="162"/>
      <c r="O54" s="162"/>
      <c r="P54" s="72"/>
    </row>
    <row r="55" spans="2:16" ht="18" hidden="1" customHeight="1" x14ac:dyDescent="0.2">
      <c r="B55" s="69" t="s">
        <v>104</v>
      </c>
      <c r="C55" s="70">
        <f>'Existing Businesses Financials'!P53</f>
        <v>0</v>
      </c>
      <c r="D55" s="176"/>
      <c r="E55" s="164"/>
      <c r="F55" s="164"/>
      <c r="G55" s="164"/>
      <c r="H55" s="164"/>
      <c r="I55" s="164"/>
      <c r="J55" s="164"/>
      <c r="K55" s="164"/>
      <c r="L55" s="164"/>
      <c r="M55" s="164"/>
      <c r="N55" s="164"/>
      <c r="O55" s="164"/>
      <c r="P55" s="72"/>
    </row>
    <row r="56" spans="2:16" ht="18" hidden="1" customHeight="1" x14ac:dyDescent="0.2">
      <c r="B56" s="71" t="s">
        <v>105</v>
      </c>
      <c r="C56" s="70">
        <f>'Existing Businesses Financials'!P54</f>
        <v>0</v>
      </c>
      <c r="D56" s="162"/>
      <c r="E56" s="162"/>
      <c r="F56" s="162"/>
      <c r="G56" s="162"/>
      <c r="H56" s="162"/>
      <c r="I56" s="162"/>
      <c r="J56" s="162"/>
      <c r="K56" s="162"/>
      <c r="L56" s="162"/>
      <c r="M56" s="162"/>
      <c r="N56" s="162"/>
      <c r="O56" s="162"/>
      <c r="P56" s="56">
        <f>SUM(D56:O56)</f>
        <v>0</v>
      </c>
    </row>
    <row r="57" spans="2:16" hidden="1" x14ac:dyDescent="0.2"/>
    <row r="58" spans="2:16" hidden="1" x14ac:dyDescent="0.2"/>
    <row r="59" spans="2:16" ht="18" hidden="1" customHeight="1" x14ac:dyDescent="0.2">
      <c r="B59" s="147" t="s">
        <v>106</v>
      </c>
    </row>
    <row r="60" spans="2:16" ht="18" hidden="1" customHeight="1" x14ac:dyDescent="0.2">
      <c r="B60" s="74" t="s">
        <v>107</v>
      </c>
      <c r="C60" s="75" t="str">
        <f>+IF(D5+P17-P46=O47,"Verified","Error")</f>
        <v>Verified</v>
      </c>
    </row>
    <row r="61" spans="2:16" ht="18" hidden="1" customHeight="1" x14ac:dyDescent="0.2">
      <c r="B61" s="74" t="s">
        <v>108</v>
      </c>
      <c r="C61" s="76" t="str">
        <f>+IF(P48+C49-P8-P9-P50=O49,"Verified","Error")</f>
        <v>Verified</v>
      </c>
    </row>
    <row r="62" spans="2:16" ht="18" hidden="1" customHeight="1" x14ac:dyDescent="0.2">
      <c r="B62" s="74" t="s">
        <v>109</v>
      </c>
      <c r="C62" s="76" t="str">
        <f>+IF(P46=SUM(P41:P45),"Verified","Error")</f>
        <v>Verified</v>
      </c>
    </row>
    <row r="63" spans="2:16" ht="18" hidden="1" customHeight="1" x14ac:dyDescent="0.2">
      <c r="B63" s="74" t="s">
        <v>110</v>
      </c>
      <c r="C63" s="76" t="str">
        <f>+IF(SUM(D17:O17)=SUM(P8:P12),"Verified","Error")</f>
        <v>Verified</v>
      </c>
    </row>
  </sheetData>
  <mergeCells count="1">
    <mergeCell ref="B1:P1"/>
  </mergeCells>
  <pageMargins left="0.7" right="0.7" top="0.75" bottom="0.75" header="0.3" footer="0.3"/>
  <pageSetup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4A87"/>
    <pageSetUpPr fitToPage="1"/>
  </sheetPr>
  <dimension ref="A1:F67"/>
  <sheetViews>
    <sheetView workbookViewId="0">
      <selection activeCell="B8" sqref="B8:B22"/>
    </sheetView>
  </sheetViews>
  <sheetFormatPr baseColWidth="10" defaultColWidth="8.59765625" defaultRowHeight="12" x14ac:dyDescent="0.2"/>
  <cols>
    <col min="1" max="1" width="2.796875" style="20" customWidth="1"/>
    <col min="2" max="2" width="36.796875" style="19" customWidth="1"/>
    <col min="3" max="3" width="12.796875" style="19" hidden="1" customWidth="1"/>
    <col min="4" max="5" width="12.796875" style="19" customWidth="1"/>
    <col min="6" max="6" width="13.796875" style="74" hidden="1" customWidth="1"/>
    <col min="7" max="16384" width="8.59765625" style="19"/>
  </cols>
  <sheetData>
    <row r="1" spans="1:6" s="15" customFormat="1" ht="12" customHeight="1" x14ac:dyDescent="0.2">
      <c r="A1" s="14"/>
      <c r="B1" s="14"/>
      <c r="C1" s="14"/>
      <c r="D1" s="14"/>
      <c r="F1" s="173"/>
    </row>
    <row r="2" spans="1:6" s="15" customFormat="1" ht="30" customHeight="1" thickBot="1" x14ac:dyDescent="0.25">
      <c r="A2" s="16"/>
      <c r="B2" s="209" t="s">
        <v>257</v>
      </c>
      <c r="C2" s="209"/>
      <c r="D2" s="209"/>
      <c r="E2" s="209"/>
      <c r="F2" s="209"/>
    </row>
    <row r="3" spans="1:6" ht="18" customHeight="1" thickTop="1" x14ac:dyDescent="0.2">
      <c r="A3" s="17"/>
      <c r="B3" s="146" t="str">
        <f>'Project Costs'!D1</f>
        <v>Business Name</v>
      </c>
    </row>
    <row r="4" spans="1:6" ht="18" customHeight="1" x14ac:dyDescent="0.2">
      <c r="B4" s="21">
        <f>'Personal Financial Statement'!C5</f>
        <v>0</v>
      </c>
    </row>
    <row r="5" spans="1:6" s="25" customFormat="1" ht="27" customHeight="1" thickBot="1" x14ac:dyDescent="0.25">
      <c r="A5" s="20"/>
      <c r="B5" s="22"/>
      <c r="C5" s="78" t="s">
        <v>112</v>
      </c>
      <c r="D5" s="23">
        <v>2016</v>
      </c>
      <c r="E5" s="23">
        <v>2017</v>
      </c>
      <c r="F5" s="24" t="s">
        <v>60</v>
      </c>
    </row>
    <row r="6" spans="1:6" ht="18" customHeight="1" x14ac:dyDescent="0.2">
      <c r="B6" s="26" t="s">
        <v>274</v>
      </c>
      <c r="C6" s="27"/>
      <c r="D6" s="28"/>
      <c r="E6" s="28"/>
      <c r="F6" s="29"/>
    </row>
    <row r="7" spans="1:6" ht="18" customHeight="1" x14ac:dyDescent="0.2">
      <c r="B7" s="26"/>
      <c r="C7" s="39">
        <f>'Existing Businesses Financials'!P1</f>
        <v>0</v>
      </c>
      <c r="D7" s="40"/>
      <c r="E7" s="40"/>
      <c r="F7" s="43">
        <f t="shared" ref="F7:F12" si="0">SUM(D7:E7)</f>
        <v>0</v>
      </c>
    </row>
    <row r="8" spans="1:6" ht="18" customHeight="1" x14ac:dyDescent="0.2">
      <c r="B8" s="77" t="s">
        <v>273</v>
      </c>
      <c r="C8" s="39">
        <f>'Existing Businesses Financials'!P2</f>
        <v>0</v>
      </c>
      <c r="D8" s="42">
        <v>52969.57</v>
      </c>
      <c r="E8" s="42">
        <v>34878.800000000003</v>
      </c>
      <c r="F8" s="158">
        <f t="shared" si="0"/>
        <v>87848.37</v>
      </c>
    </row>
    <row r="9" spans="1:6" ht="18" customHeight="1" x14ac:dyDescent="0.2">
      <c r="B9" s="38" t="s">
        <v>269</v>
      </c>
      <c r="C9" s="39">
        <f>'Existing Businesses Financials'!P3</f>
        <v>0</v>
      </c>
      <c r="D9" s="40"/>
      <c r="E9" s="40"/>
      <c r="F9" s="43">
        <f t="shared" si="0"/>
        <v>0</v>
      </c>
    </row>
    <row r="10" spans="1:6" ht="18" customHeight="1" x14ac:dyDescent="0.2">
      <c r="B10" s="77" t="s">
        <v>270</v>
      </c>
      <c r="C10" s="39">
        <v>0</v>
      </c>
      <c r="D10" s="42"/>
      <c r="E10" s="42"/>
      <c r="F10" s="158">
        <f t="shared" si="0"/>
        <v>0</v>
      </c>
    </row>
    <row r="11" spans="1:6" ht="18" customHeight="1" x14ac:dyDescent="0.2">
      <c r="B11" s="38" t="s">
        <v>271</v>
      </c>
      <c r="C11" s="39"/>
      <c r="D11" s="40"/>
      <c r="E11" s="40"/>
      <c r="F11" s="43">
        <f t="shared" si="0"/>
        <v>0</v>
      </c>
    </row>
    <row r="12" spans="1:6" ht="18" customHeight="1" x14ac:dyDescent="0.2">
      <c r="B12" s="77" t="s">
        <v>279</v>
      </c>
      <c r="C12" s="39"/>
      <c r="D12" s="42">
        <f>SUM(D7:D11)</f>
        <v>52969.57</v>
      </c>
      <c r="E12" s="42">
        <f>SUM(E7:E11)</f>
        <v>34878.800000000003</v>
      </c>
      <c r="F12" s="158">
        <f t="shared" si="0"/>
        <v>87848.37</v>
      </c>
    </row>
    <row r="13" spans="1:6" ht="18" customHeight="1" x14ac:dyDescent="0.2">
      <c r="B13" s="154" t="s">
        <v>275</v>
      </c>
      <c r="C13" s="155"/>
      <c r="D13" s="156"/>
      <c r="E13" s="156"/>
      <c r="F13" s="157"/>
    </row>
    <row r="14" spans="1:6" ht="18" customHeight="1" x14ac:dyDescent="0.2">
      <c r="B14" s="77" t="s">
        <v>276</v>
      </c>
      <c r="C14" s="39">
        <f>'Existing Businesses Financials'!P8</f>
        <v>0</v>
      </c>
      <c r="D14" s="42">
        <v>233.76</v>
      </c>
      <c r="E14" s="42"/>
      <c r="F14" s="158">
        <f t="shared" ref="F14:F19" si="1">SUM(D14:E14)</f>
        <v>233.76</v>
      </c>
    </row>
    <row r="15" spans="1:6" ht="18" customHeight="1" x14ac:dyDescent="0.2">
      <c r="B15" s="38" t="s">
        <v>277</v>
      </c>
      <c r="C15" s="39">
        <f>'Existing Businesses Financials'!P9</f>
        <v>0</v>
      </c>
      <c r="D15" s="40">
        <v>1632.34</v>
      </c>
      <c r="E15" s="40"/>
      <c r="F15" s="159">
        <f t="shared" si="1"/>
        <v>1632.34</v>
      </c>
    </row>
    <row r="16" spans="1:6" ht="18" customHeight="1" x14ac:dyDescent="0.2">
      <c r="B16" s="77" t="s">
        <v>278</v>
      </c>
      <c r="C16" s="39">
        <v>0</v>
      </c>
      <c r="D16" s="42">
        <v>22839</v>
      </c>
      <c r="E16" s="42">
        <v>19950</v>
      </c>
      <c r="F16" s="158">
        <f t="shared" si="1"/>
        <v>42789</v>
      </c>
    </row>
    <row r="17" spans="2:6" ht="18" customHeight="1" x14ac:dyDescent="0.2">
      <c r="B17" s="38" t="s">
        <v>271</v>
      </c>
      <c r="C17" s="39"/>
      <c r="D17" s="40"/>
      <c r="E17" s="40"/>
      <c r="F17" s="159">
        <f t="shared" si="1"/>
        <v>0</v>
      </c>
    </row>
    <row r="18" spans="2:6" ht="18" customHeight="1" x14ac:dyDescent="0.2">
      <c r="B18" s="77" t="s">
        <v>272</v>
      </c>
      <c r="C18" s="39">
        <f>'Existing Businesses Financials'!P11</f>
        <v>0</v>
      </c>
      <c r="D18" s="42"/>
      <c r="E18" s="42"/>
      <c r="F18" s="158">
        <f t="shared" si="1"/>
        <v>0</v>
      </c>
    </row>
    <row r="19" spans="2:6" ht="18" customHeight="1" x14ac:dyDescent="0.2">
      <c r="B19" s="44"/>
      <c r="C19" s="45"/>
      <c r="D19" s="40"/>
      <c r="E19" s="40"/>
      <c r="F19" s="159">
        <f t="shared" si="1"/>
        <v>0</v>
      </c>
    </row>
    <row r="20" spans="2:6" ht="18" customHeight="1" thickBot="1" x14ac:dyDescent="0.25">
      <c r="B20" s="30" t="s">
        <v>67</v>
      </c>
      <c r="C20" s="161">
        <f>SUM(C15:C18)</f>
        <v>0</v>
      </c>
      <c r="D20" s="161">
        <f>(SUM(D14:D19))</f>
        <v>24705.1</v>
      </c>
      <c r="E20" s="161">
        <f>(SUM(E14:E19))</f>
        <v>19950</v>
      </c>
      <c r="F20" s="161">
        <f>(SUM(F14:F19))</f>
        <v>44655.1</v>
      </c>
    </row>
    <row r="21" spans="2:6" ht="18" customHeight="1" x14ac:dyDescent="0.2">
      <c r="B21" s="26" t="s">
        <v>68</v>
      </c>
      <c r="C21" s="45"/>
      <c r="D21" s="28"/>
      <c r="E21" s="28"/>
      <c r="F21" s="49"/>
    </row>
    <row r="22" spans="2:6" ht="18" customHeight="1" thickBot="1" x14ac:dyDescent="0.25">
      <c r="B22" s="30" t="s">
        <v>69</v>
      </c>
      <c r="C22" s="47">
        <f>C12+C20</f>
        <v>0</v>
      </c>
      <c r="D22" s="47">
        <f>D12-D20</f>
        <v>28264.47</v>
      </c>
      <c r="E22" s="47">
        <f>E12-E20</f>
        <v>14928.800000000003</v>
      </c>
      <c r="F22" s="47">
        <f>F12-F20</f>
        <v>43193.27</v>
      </c>
    </row>
    <row r="23" spans="2:6" ht="18" customHeight="1" x14ac:dyDescent="0.2">
      <c r="B23" s="51" t="s">
        <v>70</v>
      </c>
      <c r="C23" s="52"/>
      <c r="D23" s="53"/>
      <c r="E23" s="53"/>
      <c r="F23" s="54"/>
    </row>
    <row r="24" spans="2:6" ht="18" customHeight="1" x14ac:dyDescent="0.2">
      <c r="B24" s="55" t="s">
        <v>71</v>
      </c>
      <c r="C24" s="40">
        <f>'Existing Businesses Financials'!P17</f>
        <v>0</v>
      </c>
      <c r="D24" s="162">
        <v>875</v>
      </c>
      <c r="E24" s="162">
        <v>3575</v>
      </c>
      <c r="F24" s="163">
        <f t="shared" ref="F24:F42" si="2">SUM(D24:E24)</f>
        <v>4450</v>
      </c>
    </row>
    <row r="25" spans="2:6" ht="18" customHeight="1" x14ac:dyDescent="0.2">
      <c r="B25" s="57" t="s">
        <v>72</v>
      </c>
      <c r="C25" s="40">
        <f>'Existing Businesses Financials'!P18</f>
        <v>0</v>
      </c>
      <c r="D25" s="171"/>
      <c r="E25" s="171"/>
      <c r="F25" s="165">
        <f t="shared" si="2"/>
        <v>0</v>
      </c>
    </row>
    <row r="26" spans="2:6" ht="18" customHeight="1" x14ac:dyDescent="0.2">
      <c r="B26" s="55" t="s">
        <v>73</v>
      </c>
      <c r="C26" s="40">
        <f>'Existing Businesses Financials'!P19</f>
        <v>0</v>
      </c>
      <c r="D26" s="162"/>
      <c r="E26" s="162"/>
      <c r="F26" s="163">
        <f t="shared" si="2"/>
        <v>0</v>
      </c>
    </row>
    <row r="27" spans="2:6" ht="18" customHeight="1" x14ac:dyDescent="0.2">
      <c r="B27" s="57" t="s">
        <v>74</v>
      </c>
      <c r="C27" s="40">
        <f>'Existing Businesses Financials'!P20</f>
        <v>0</v>
      </c>
      <c r="D27" s="171">
        <v>4912.66</v>
      </c>
      <c r="E27" s="171">
        <v>3478.56</v>
      </c>
      <c r="F27" s="165">
        <f t="shared" si="2"/>
        <v>8391.2199999999993</v>
      </c>
    </row>
    <row r="28" spans="2:6" ht="18" customHeight="1" x14ac:dyDescent="0.2">
      <c r="B28" s="55" t="s">
        <v>75</v>
      </c>
      <c r="C28" s="40">
        <f>'Existing Businesses Financials'!P21</f>
        <v>0</v>
      </c>
      <c r="D28" s="162">
        <f>997.46+47</f>
        <v>1044.46</v>
      </c>
      <c r="E28" s="162">
        <v>46</v>
      </c>
      <c r="F28" s="163">
        <f t="shared" si="2"/>
        <v>1090.46</v>
      </c>
    </row>
    <row r="29" spans="2:6" ht="18" customHeight="1" x14ac:dyDescent="0.2">
      <c r="B29" s="57" t="s">
        <v>76</v>
      </c>
      <c r="C29" s="40">
        <f>'Existing Businesses Financials'!P22</f>
        <v>0</v>
      </c>
      <c r="D29" s="171">
        <v>733</v>
      </c>
      <c r="E29" s="171">
        <v>115</v>
      </c>
      <c r="F29" s="165">
        <f t="shared" si="2"/>
        <v>848</v>
      </c>
    </row>
    <row r="30" spans="2:6" ht="18" customHeight="1" x14ac:dyDescent="0.2">
      <c r="B30" s="55" t="s">
        <v>77</v>
      </c>
      <c r="C30" s="40">
        <f>'Existing Businesses Financials'!P23</f>
        <v>0</v>
      </c>
      <c r="D30" s="162">
        <v>20</v>
      </c>
      <c r="E30" s="162">
        <v>0</v>
      </c>
      <c r="F30" s="163">
        <f t="shared" si="2"/>
        <v>20</v>
      </c>
    </row>
    <row r="31" spans="2:6" ht="18" customHeight="1" x14ac:dyDescent="0.2">
      <c r="B31" s="57" t="s">
        <v>78</v>
      </c>
      <c r="C31" s="40">
        <f>'Existing Businesses Financials'!P24</f>
        <v>0</v>
      </c>
      <c r="D31" s="171">
        <f>839.74+1493.5</f>
        <v>2333.2399999999998</v>
      </c>
      <c r="E31" s="171">
        <v>1818.21</v>
      </c>
      <c r="F31" s="165">
        <f>SUM(D31:E31)</f>
        <v>4151.45</v>
      </c>
    </row>
    <row r="32" spans="2:6" ht="18" customHeight="1" x14ac:dyDescent="0.2">
      <c r="B32" s="55" t="s">
        <v>79</v>
      </c>
      <c r="C32" s="40">
        <f>'Existing Businesses Financials'!P25</f>
        <v>0</v>
      </c>
      <c r="D32" s="162"/>
      <c r="E32" s="162"/>
      <c r="F32" s="163">
        <f t="shared" si="2"/>
        <v>0</v>
      </c>
    </row>
    <row r="33" spans="2:6" ht="18" customHeight="1" x14ac:dyDescent="0.2">
      <c r="B33" s="57" t="s">
        <v>80</v>
      </c>
      <c r="C33" s="40">
        <f>'Existing Businesses Financials'!P26</f>
        <v>0</v>
      </c>
      <c r="D33" s="171"/>
      <c r="E33" s="171"/>
      <c r="F33" s="165">
        <f t="shared" si="2"/>
        <v>0</v>
      </c>
    </row>
    <row r="34" spans="2:6" ht="18" customHeight="1" x14ac:dyDescent="0.2">
      <c r="B34" s="55" t="s">
        <v>281</v>
      </c>
      <c r="C34" s="40">
        <f>'Existing Businesses Financials'!P27</f>
        <v>0</v>
      </c>
      <c r="D34" s="162">
        <v>689.65</v>
      </c>
      <c r="E34" s="162"/>
      <c r="F34" s="163">
        <f t="shared" si="2"/>
        <v>689.65</v>
      </c>
    </row>
    <row r="35" spans="2:6" ht="18" customHeight="1" x14ac:dyDescent="0.2">
      <c r="B35" s="57" t="s">
        <v>82</v>
      </c>
      <c r="C35" s="40">
        <f>'Existing Businesses Financials'!P28</f>
        <v>0</v>
      </c>
      <c r="D35" s="171"/>
      <c r="E35" s="171"/>
      <c r="F35" s="165">
        <f t="shared" si="2"/>
        <v>0</v>
      </c>
    </row>
    <row r="36" spans="2:6" ht="18" customHeight="1" x14ac:dyDescent="0.2">
      <c r="B36" s="55" t="s">
        <v>83</v>
      </c>
      <c r="C36" s="40">
        <f>'Existing Businesses Financials'!P29</f>
        <v>0</v>
      </c>
      <c r="D36" s="162"/>
      <c r="E36" s="162"/>
      <c r="F36" s="163">
        <f t="shared" si="2"/>
        <v>0</v>
      </c>
    </row>
    <row r="37" spans="2:6" ht="18" customHeight="1" x14ac:dyDescent="0.2">
      <c r="B37" s="57" t="s">
        <v>84</v>
      </c>
      <c r="C37" s="40">
        <f>'Existing Businesses Financials'!P30</f>
        <v>0</v>
      </c>
      <c r="D37" s="171">
        <v>4037.08</v>
      </c>
      <c r="E37" s="171">
        <v>2557.9899999999998</v>
      </c>
      <c r="F37" s="165">
        <f t="shared" si="2"/>
        <v>6595.07</v>
      </c>
    </row>
    <row r="38" spans="2:6" ht="18" customHeight="1" x14ac:dyDescent="0.2">
      <c r="B38" s="55" t="s">
        <v>85</v>
      </c>
      <c r="C38" s="40">
        <f>'Existing Businesses Financials'!P31</f>
        <v>0</v>
      </c>
      <c r="D38" s="162"/>
      <c r="E38" s="162"/>
      <c r="F38" s="163">
        <f t="shared" si="2"/>
        <v>0</v>
      </c>
    </row>
    <row r="39" spans="2:6" ht="18" customHeight="1" x14ac:dyDescent="0.2">
      <c r="B39" s="57" t="s">
        <v>280</v>
      </c>
      <c r="C39" s="40">
        <f>'Existing Businesses Financials'!P32</f>
        <v>0</v>
      </c>
      <c r="D39" s="171">
        <v>669.8</v>
      </c>
      <c r="E39" s="171">
        <v>560.6</v>
      </c>
      <c r="F39" s="165">
        <f t="shared" si="2"/>
        <v>1230.4000000000001</v>
      </c>
    </row>
    <row r="40" spans="2:6" ht="18" customHeight="1" x14ac:dyDescent="0.2">
      <c r="B40" s="55" t="s">
        <v>282</v>
      </c>
      <c r="C40" s="40">
        <f>'Existing Businesses Financials'!P33</f>
        <v>0</v>
      </c>
      <c r="D40" s="162">
        <v>836.36</v>
      </c>
      <c r="E40" s="162">
        <v>119.88</v>
      </c>
      <c r="F40" s="163">
        <f t="shared" si="2"/>
        <v>956.24</v>
      </c>
    </row>
    <row r="41" spans="2:6" ht="18" customHeight="1" x14ac:dyDescent="0.2">
      <c r="B41" s="57" t="s">
        <v>283</v>
      </c>
      <c r="C41" s="40">
        <f>'Existing Businesses Financials'!P34</f>
        <v>0</v>
      </c>
      <c r="D41" s="171">
        <v>1585.2</v>
      </c>
      <c r="E41" s="171"/>
      <c r="F41" s="165">
        <f t="shared" si="2"/>
        <v>1585.2</v>
      </c>
    </row>
    <row r="42" spans="2:6" ht="18" customHeight="1" x14ac:dyDescent="0.2">
      <c r="B42" s="55" t="s">
        <v>87</v>
      </c>
      <c r="C42" s="40">
        <f>'Existing Businesses Financials'!P35</f>
        <v>0</v>
      </c>
      <c r="D42" s="162"/>
      <c r="E42" s="162"/>
      <c r="F42" s="163">
        <f t="shared" si="2"/>
        <v>0</v>
      </c>
    </row>
    <row r="43" spans="2:6" ht="18" customHeight="1" thickBot="1" x14ac:dyDescent="0.25">
      <c r="B43" s="59" t="s">
        <v>88</v>
      </c>
      <c r="C43" s="47">
        <f>SUM(C24:C42)</f>
        <v>0</v>
      </c>
      <c r="D43" s="172">
        <f>SUM(D24:D42)</f>
        <v>17736.45</v>
      </c>
      <c r="E43" s="172">
        <f>SUM(E24:E42)</f>
        <v>12271.24</v>
      </c>
      <c r="F43" s="167">
        <v>0</v>
      </c>
    </row>
    <row r="44" spans="2:6" ht="18" customHeight="1" x14ac:dyDescent="0.2">
      <c r="B44" s="55" t="s">
        <v>89</v>
      </c>
      <c r="C44" s="40">
        <f>'Existing Businesses Financials'!P37</f>
        <v>0</v>
      </c>
      <c r="D44" s="162"/>
      <c r="E44" s="162"/>
      <c r="F44" s="163">
        <f t="shared" ref="F44:F49" si="3">SUM(D44:E44)</f>
        <v>0</v>
      </c>
    </row>
    <row r="45" spans="2:6" ht="18" customHeight="1" x14ac:dyDescent="0.2">
      <c r="B45" s="57" t="s">
        <v>90</v>
      </c>
      <c r="C45" s="40">
        <f>'Existing Businesses Financials'!P38</f>
        <v>0</v>
      </c>
      <c r="D45" s="171"/>
      <c r="E45" s="171"/>
      <c r="F45" s="165">
        <f t="shared" si="3"/>
        <v>0</v>
      </c>
    </row>
    <row r="46" spans="2:6" ht="18" customHeight="1" x14ac:dyDescent="0.2">
      <c r="B46" s="55" t="s">
        <v>91</v>
      </c>
      <c r="C46" s="40">
        <f>'Existing Businesses Financials'!P39</f>
        <v>0</v>
      </c>
      <c r="D46" s="162"/>
      <c r="E46" s="162"/>
      <c r="F46" s="163">
        <f t="shared" si="3"/>
        <v>0</v>
      </c>
    </row>
    <row r="47" spans="2:6" ht="18" customHeight="1" x14ac:dyDescent="0.2">
      <c r="B47" s="57" t="s">
        <v>92</v>
      </c>
      <c r="C47" s="40">
        <f>'Existing Businesses Financials'!P40</f>
        <v>0</v>
      </c>
      <c r="D47" s="171"/>
      <c r="E47" s="171"/>
      <c r="F47" s="165">
        <f t="shared" si="3"/>
        <v>0</v>
      </c>
    </row>
    <row r="48" spans="2:6" ht="18" customHeight="1" x14ac:dyDescent="0.2">
      <c r="B48" s="55" t="s">
        <v>93</v>
      </c>
      <c r="C48" s="40">
        <f>'Existing Businesses Financials'!P41</f>
        <v>0</v>
      </c>
      <c r="D48" s="162"/>
      <c r="E48" s="162"/>
      <c r="F48" s="163">
        <f t="shared" si="3"/>
        <v>0</v>
      </c>
    </row>
    <row r="49" spans="2:6" ht="18" customHeight="1" x14ac:dyDescent="0.2">
      <c r="B49" s="51" t="s">
        <v>94</v>
      </c>
      <c r="C49" s="52"/>
      <c r="D49" s="171"/>
      <c r="E49" s="171"/>
      <c r="F49" s="165">
        <f t="shared" si="3"/>
        <v>0</v>
      </c>
    </row>
    <row r="50" spans="2:6" ht="18" customHeight="1" thickBot="1" x14ac:dyDescent="0.25">
      <c r="B50" s="60" t="s">
        <v>95</v>
      </c>
      <c r="C50" s="47">
        <f>SUM(C43:C48)</f>
        <v>0</v>
      </c>
      <c r="D50" s="172">
        <f>SUM(D43:D48)</f>
        <v>17736.45</v>
      </c>
      <c r="E50" s="172">
        <f>SUM(E43:E48)</f>
        <v>12271.24</v>
      </c>
      <c r="F50" s="175">
        <f>SUM(C50:E50)</f>
        <v>30007.690000000002</v>
      </c>
    </row>
    <row r="51" spans="2:6" ht="18" customHeight="1" x14ac:dyDescent="0.2">
      <c r="B51" s="61" t="s">
        <v>96</v>
      </c>
      <c r="C51" s="62"/>
      <c r="D51" s="168"/>
      <c r="E51" s="168"/>
      <c r="F51" s="169"/>
    </row>
    <row r="52" spans="2:6" ht="18" customHeight="1" thickBot="1" x14ac:dyDescent="0.25">
      <c r="B52" s="65" t="s">
        <v>284</v>
      </c>
      <c r="C52" s="47">
        <f>C22-C50</f>
        <v>0</v>
      </c>
      <c r="D52" s="172">
        <f>D22-D50</f>
        <v>10528.02</v>
      </c>
      <c r="E52" s="172">
        <f>E22-E50</f>
        <v>2657.5600000000031</v>
      </c>
      <c r="F52" s="170"/>
    </row>
    <row r="53" spans="2:6" ht="18" hidden="1" customHeight="1" x14ac:dyDescent="0.2">
      <c r="B53" s="67" t="s">
        <v>98</v>
      </c>
      <c r="C53" s="52"/>
      <c r="D53" s="53"/>
      <c r="E53" s="53"/>
      <c r="F53" s="54"/>
    </row>
    <row r="54" spans="2:6" ht="18" hidden="1" customHeight="1" x14ac:dyDescent="0.2">
      <c r="B54" s="68" t="s">
        <v>99</v>
      </c>
      <c r="C54" s="40"/>
      <c r="D54" s="40"/>
      <c r="E54" s="40"/>
      <c r="F54" s="174"/>
    </row>
    <row r="55" spans="2:6" ht="18" hidden="1" customHeight="1" x14ac:dyDescent="0.2">
      <c r="B55" s="69" t="s">
        <v>100</v>
      </c>
      <c r="C55" s="70">
        <f>'Existing Businesses Financials'!P49</f>
        <v>0</v>
      </c>
      <c r="D55" s="52"/>
      <c r="E55" s="53"/>
      <c r="F55" s="58">
        <f>SUM(D55:E55)</f>
        <v>0</v>
      </c>
    </row>
    <row r="56" spans="2:6" ht="18" hidden="1" customHeight="1" x14ac:dyDescent="0.2">
      <c r="B56" s="71" t="s">
        <v>101</v>
      </c>
      <c r="C56" s="70">
        <f>'Existing Businesses Financials'!P50</f>
        <v>0</v>
      </c>
      <c r="D56" s="40"/>
      <c r="E56" s="40"/>
      <c r="F56" s="72"/>
    </row>
    <row r="57" spans="2:6" ht="18" hidden="1" customHeight="1" x14ac:dyDescent="0.2">
      <c r="B57" s="69" t="s">
        <v>102</v>
      </c>
      <c r="C57" s="70">
        <f>'Existing Businesses Financials'!P51</f>
        <v>0</v>
      </c>
      <c r="D57" s="52"/>
      <c r="E57" s="53"/>
      <c r="F57" s="58">
        <f>SUM(D57:E57)</f>
        <v>0</v>
      </c>
    </row>
    <row r="58" spans="2:6" ht="18" hidden="1" customHeight="1" x14ac:dyDescent="0.2">
      <c r="B58" s="71" t="s">
        <v>103</v>
      </c>
      <c r="C58" s="70">
        <f>'Existing Businesses Financials'!P52</f>
        <v>0</v>
      </c>
      <c r="D58" s="40"/>
      <c r="E58" s="40"/>
      <c r="F58" s="72"/>
    </row>
    <row r="59" spans="2:6" ht="18" hidden="1" customHeight="1" x14ac:dyDescent="0.2">
      <c r="B59" s="69" t="s">
        <v>104</v>
      </c>
      <c r="C59" s="70">
        <f>'Existing Businesses Financials'!P53</f>
        <v>0</v>
      </c>
      <c r="D59" s="52"/>
      <c r="E59" s="53"/>
      <c r="F59" s="72"/>
    </row>
    <row r="60" spans="2:6" ht="18" hidden="1" customHeight="1" x14ac:dyDescent="0.2">
      <c r="B60" s="71" t="s">
        <v>105</v>
      </c>
      <c r="C60" s="70">
        <f>'Existing Businesses Financials'!P54</f>
        <v>0</v>
      </c>
      <c r="D60" s="40"/>
      <c r="E60" s="40"/>
      <c r="F60" s="56">
        <f>SUM(D60:E60)</f>
        <v>0</v>
      </c>
    </row>
    <row r="61" spans="2:6" hidden="1" x14ac:dyDescent="0.2"/>
    <row r="62" spans="2:6" hidden="1" x14ac:dyDescent="0.2"/>
    <row r="63" spans="2:6" ht="18" hidden="1" customHeight="1" x14ac:dyDescent="0.2">
      <c r="B63" s="147" t="s">
        <v>106</v>
      </c>
    </row>
    <row r="64" spans="2:6" ht="18" hidden="1" customHeight="1" x14ac:dyDescent="0.2">
      <c r="B64" s="74" t="s">
        <v>107</v>
      </c>
      <c r="C64" s="75" t="e">
        <f>+IF(D6+F20-F49=#REF!,"Verified","Error")</f>
        <v>#REF!</v>
      </c>
    </row>
    <row r="65" spans="2:3" ht="18" hidden="1" customHeight="1" x14ac:dyDescent="0.2">
      <c r="B65" s="74" t="s">
        <v>108</v>
      </c>
      <c r="C65" s="76" t="e">
        <f>+IF(F52+C53-F15-F16-F54=#REF!,"Verified","Error")</f>
        <v>#REF!</v>
      </c>
    </row>
    <row r="66" spans="2:3" ht="18" hidden="1" customHeight="1" x14ac:dyDescent="0.2">
      <c r="B66" s="74" t="s">
        <v>109</v>
      </c>
      <c r="C66" s="76" t="str">
        <f>+IF(F49=SUM(F44:F48),"Verified","Error")</f>
        <v>Verified</v>
      </c>
    </row>
    <row r="67" spans="2:3" ht="18" hidden="1" customHeight="1" x14ac:dyDescent="0.2">
      <c r="B67" s="74" t="s">
        <v>110</v>
      </c>
      <c r="C67" s="76" t="str">
        <f>+IF(SUM(D20:E20)=SUM(F15:F18),"Verified","Error")</f>
        <v>Error</v>
      </c>
    </row>
  </sheetData>
  <mergeCells count="1">
    <mergeCell ref="B2:F2"/>
  </mergeCells>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4A87"/>
    <pageSetUpPr fitToPage="1"/>
  </sheetPr>
  <dimension ref="A1:J98"/>
  <sheetViews>
    <sheetView workbookViewId="0">
      <selection activeCell="B21" sqref="B21:I58"/>
    </sheetView>
  </sheetViews>
  <sheetFormatPr baseColWidth="10" defaultColWidth="9.19921875" defaultRowHeight="14" x14ac:dyDescent="0.2"/>
  <cols>
    <col min="1" max="1" width="2.796875" style="125" customWidth="1"/>
    <col min="2" max="2" width="49.3984375" style="125" customWidth="1"/>
    <col min="3" max="3" width="27.19921875" style="125" customWidth="1"/>
    <col min="4" max="4" width="13.796875" style="125" customWidth="1"/>
    <col min="5" max="5" width="21.3984375" style="125" customWidth="1"/>
    <col min="6" max="6" width="51.3984375" style="125" customWidth="1"/>
    <col min="7" max="7" width="16.796875" style="125" customWidth="1"/>
    <col min="8" max="8" width="12.19921875" style="125" customWidth="1"/>
    <col min="9" max="16384" width="9.19921875" style="125"/>
  </cols>
  <sheetData>
    <row r="1" spans="1:10" ht="38" x14ac:dyDescent="0.2">
      <c r="A1" s="211" t="s">
        <v>256</v>
      </c>
      <c r="B1" s="211"/>
      <c r="C1" s="211"/>
      <c r="D1" s="211"/>
      <c r="E1" s="211"/>
      <c r="F1" s="211"/>
      <c r="G1" s="211"/>
    </row>
    <row r="2" spans="1:10" ht="16" x14ac:dyDescent="0.2">
      <c r="B2" s="134" t="s">
        <v>137</v>
      </c>
      <c r="C2" s="149"/>
      <c r="D2" s="210" t="s">
        <v>138</v>
      </c>
      <c r="E2" s="210"/>
    </row>
    <row r="3" spans="1:10" ht="16" x14ac:dyDescent="0.2">
      <c r="B3" s="134" t="s">
        <v>141</v>
      </c>
      <c r="C3" s="150"/>
      <c r="D3" s="210" t="s">
        <v>139</v>
      </c>
      <c r="E3" s="210"/>
    </row>
    <row r="4" spans="1:10" ht="16" x14ac:dyDescent="0.2">
      <c r="B4" s="134" t="s">
        <v>142</v>
      </c>
      <c r="C4" s="149" t="s">
        <v>264</v>
      </c>
      <c r="D4" s="210" t="s">
        <v>140</v>
      </c>
      <c r="E4" s="210"/>
    </row>
    <row r="5" spans="1:10" ht="16" x14ac:dyDescent="0.2">
      <c r="B5" s="134" t="s">
        <v>143</v>
      </c>
      <c r="C5" s="151"/>
      <c r="D5" s="210" t="s">
        <v>267</v>
      </c>
      <c r="E5" s="210"/>
      <c r="F5" s="131"/>
    </row>
    <row r="6" spans="1:10" ht="16" x14ac:dyDescent="0.2">
      <c r="B6" s="134"/>
      <c r="D6" s="134"/>
    </row>
    <row r="7" spans="1:10" ht="15" thickBot="1" x14ac:dyDescent="0.25">
      <c r="B7" s="127" t="s">
        <v>144</v>
      </c>
      <c r="C7" s="127"/>
      <c r="F7" s="127" t="s">
        <v>145</v>
      </c>
      <c r="G7" s="127"/>
    </row>
    <row r="8" spans="1:10" ht="15" thickTop="1" x14ac:dyDescent="0.2">
      <c r="B8" s="9" t="s">
        <v>146</v>
      </c>
      <c r="C8" s="9" t="s">
        <v>200</v>
      </c>
      <c r="D8" s="9" t="s">
        <v>220</v>
      </c>
      <c r="E8" s="9" t="s">
        <v>221</v>
      </c>
      <c r="F8" s="9" t="s">
        <v>174</v>
      </c>
      <c r="G8" s="9" t="s">
        <v>167</v>
      </c>
      <c r="H8" s="9" t="s">
        <v>164</v>
      </c>
      <c r="I8" s="133"/>
      <c r="J8" s="133"/>
    </row>
    <row r="9" spans="1:10" x14ac:dyDescent="0.2">
      <c r="B9" s="130" t="s">
        <v>296</v>
      </c>
      <c r="C9" s="138"/>
      <c r="E9" s="121"/>
      <c r="F9" s="130" t="s">
        <v>163</v>
      </c>
      <c r="G9" s="148"/>
      <c r="H9" s="148"/>
      <c r="I9" s="121"/>
      <c r="J9" s="121"/>
    </row>
    <row r="10" spans="1:10" x14ac:dyDescent="0.2">
      <c r="B10" s="130" t="s">
        <v>147</v>
      </c>
      <c r="C10" s="121"/>
      <c r="D10" s="136"/>
      <c r="E10" s="121"/>
      <c r="F10" s="130" t="s">
        <v>159</v>
      </c>
      <c r="G10" s="148"/>
      <c r="H10" s="148"/>
      <c r="I10" s="121"/>
      <c r="J10" s="121"/>
    </row>
    <row r="11" spans="1:10" x14ac:dyDescent="0.2">
      <c r="B11" s="130" t="s">
        <v>297</v>
      </c>
      <c r="C11" s="153"/>
      <c r="D11" s="139"/>
      <c r="E11" s="121"/>
      <c r="F11" s="130" t="s">
        <v>160</v>
      </c>
      <c r="G11" s="148"/>
      <c r="H11" s="148"/>
      <c r="I11" s="121"/>
      <c r="J11" s="121"/>
    </row>
    <row r="12" spans="1:10" x14ac:dyDescent="0.2">
      <c r="B12" s="130" t="s">
        <v>148</v>
      </c>
      <c r="C12" s="121"/>
      <c r="D12" s="139"/>
      <c r="E12" s="121"/>
      <c r="F12" s="130" t="s">
        <v>161</v>
      </c>
      <c r="G12" s="148"/>
      <c r="H12" s="148"/>
      <c r="I12" s="121"/>
      <c r="J12" s="121"/>
    </row>
    <row r="13" spans="1:10" x14ac:dyDescent="0.2">
      <c r="B13" s="130" t="s">
        <v>149</v>
      </c>
      <c r="C13" s="121"/>
      <c r="D13" s="139"/>
      <c r="E13" s="121"/>
      <c r="F13" s="130" t="s">
        <v>162</v>
      </c>
      <c r="G13" s="148"/>
      <c r="H13" s="148"/>
      <c r="I13" s="121"/>
      <c r="J13" s="121"/>
    </row>
    <row r="14" spans="1:10" x14ac:dyDescent="0.2">
      <c r="B14" s="130" t="s">
        <v>150</v>
      </c>
      <c r="C14" s="121"/>
      <c r="D14" s="139"/>
      <c r="E14" s="121"/>
      <c r="F14" s="130" t="s">
        <v>165</v>
      </c>
      <c r="G14" s="148"/>
      <c r="H14" s="148"/>
      <c r="I14" s="121"/>
      <c r="J14" s="121"/>
    </row>
    <row r="15" spans="1:10" x14ac:dyDescent="0.2">
      <c r="B15" s="130" t="s">
        <v>151</v>
      </c>
      <c r="C15" s="121"/>
      <c r="D15" s="139"/>
      <c r="E15" s="121"/>
      <c r="F15" s="130" t="s">
        <v>166</v>
      </c>
      <c r="G15" s="148"/>
      <c r="H15" s="148"/>
      <c r="I15" s="121"/>
      <c r="J15" s="121"/>
    </row>
    <row r="16" spans="1:10" x14ac:dyDescent="0.2">
      <c r="B16" s="130" t="s">
        <v>152</v>
      </c>
      <c r="C16" s="121"/>
      <c r="D16" s="139"/>
      <c r="E16" s="121"/>
      <c r="F16" s="130" t="s">
        <v>192</v>
      </c>
      <c r="G16" s="148"/>
      <c r="H16" s="148"/>
      <c r="I16" s="121"/>
      <c r="J16" s="121"/>
    </row>
    <row r="17" spans="2:10" x14ac:dyDescent="0.2">
      <c r="B17" s="130" t="s">
        <v>153</v>
      </c>
      <c r="C17" s="121"/>
      <c r="D17" s="139"/>
      <c r="E17" s="121"/>
      <c r="F17" s="130" t="s">
        <v>266</v>
      </c>
      <c r="G17" s="148"/>
      <c r="H17" s="148"/>
      <c r="I17" s="121"/>
      <c r="J17" s="121"/>
    </row>
    <row r="18" spans="2:10" x14ac:dyDescent="0.2">
      <c r="B18" s="130" t="s">
        <v>154</v>
      </c>
      <c r="C18" s="121"/>
      <c r="D18" s="139"/>
      <c r="E18" s="121"/>
      <c r="F18" s="130"/>
      <c r="G18" s="148"/>
      <c r="H18" s="148"/>
      <c r="I18" s="130"/>
      <c r="J18" s="130"/>
    </row>
    <row r="19" spans="2:10" x14ac:dyDescent="0.2">
      <c r="B19" s="130" t="s">
        <v>36</v>
      </c>
      <c r="C19" s="121"/>
      <c r="E19" s="121">
        <f>SUBTOTAL(109,tblRealEstate20[Annual Value])</f>
        <v>0</v>
      </c>
      <c r="F19" s="130" t="s">
        <v>36</v>
      </c>
      <c r="G19" s="139">
        <f>SUBTOTAL(109,tblRealEstate20[Total Balance/Contract])</f>
        <v>0</v>
      </c>
      <c r="H19" s="139">
        <f>SUBTOTAL(109,tblRealEstate20[Monthly Payment])</f>
        <v>0</v>
      </c>
      <c r="I19" s="139"/>
      <c r="J19" s="139"/>
    </row>
    <row r="20" spans="2:10" ht="15" thickBot="1" x14ac:dyDescent="0.25">
      <c r="F20" s="132" t="s">
        <v>268</v>
      </c>
      <c r="G20" s="152">
        <f>tblRealEstate20[[#Totals],[Annual Value]]-tblRealEstate20[[#Totals],[Total Balance/Contract]]</f>
        <v>0</v>
      </c>
    </row>
    <row r="21" spans="2:10" s="145" customFormat="1" ht="39" customHeight="1" thickTop="1" x14ac:dyDescent="0.2">
      <c r="B21" s="144" t="s">
        <v>155</v>
      </c>
      <c r="C21" s="144" t="s">
        <v>156</v>
      </c>
      <c r="D21" s="144" t="s">
        <v>157</v>
      </c>
      <c r="E21" s="144" t="s">
        <v>202</v>
      </c>
      <c r="F21" s="144" t="s">
        <v>158</v>
      </c>
      <c r="G21" s="144" t="s">
        <v>49</v>
      </c>
      <c r="H21" s="144" t="s">
        <v>171</v>
      </c>
      <c r="I21" s="144" t="s">
        <v>172</v>
      </c>
    </row>
    <row r="22" spans="2:10" x14ac:dyDescent="0.2">
      <c r="B22" s="131" t="s">
        <v>207</v>
      </c>
      <c r="C22" s="130"/>
      <c r="D22" s="130"/>
      <c r="E22" s="121"/>
      <c r="F22" s="130" t="s">
        <v>168</v>
      </c>
      <c r="G22" s="140" t="s">
        <v>169</v>
      </c>
      <c r="H22" s="121"/>
      <c r="I22" s="121"/>
    </row>
    <row r="23" spans="2:10" x14ac:dyDescent="0.2">
      <c r="B23" s="130" t="s">
        <v>197</v>
      </c>
      <c r="C23" s="131"/>
      <c r="D23" s="131"/>
      <c r="E23" s="121"/>
      <c r="F23" s="130" t="s">
        <v>159</v>
      </c>
      <c r="G23" s="140" t="s">
        <v>169</v>
      </c>
      <c r="H23" s="121"/>
      <c r="I23" s="121"/>
    </row>
    <row r="24" spans="2:10" x14ac:dyDescent="0.2">
      <c r="B24" s="130" t="s">
        <v>196</v>
      </c>
      <c r="C24" s="131"/>
      <c r="D24" s="131"/>
      <c r="E24" s="121"/>
      <c r="F24" s="130" t="s">
        <v>192</v>
      </c>
      <c r="H24" s="121"/>
      <c r="I24" s="121"/>
    </row>
    <row r="25" spans="2:10" x14ac:dyDescent="0.2">
      <c r="B25" s="130" t="s">
        <v>198</v>
      </c>
      <c r="C25" s="131"/>
      <c r="D25" s="131"/>
      <c r="E25" s="121"/>
      <c r="F25" s="130" t="s">
        <v>195</v>
      </c>
      <c r="H25" s="121"/>
      <c r="I25" s="121"/>
    </row>
    <row r="26" spans="2:10" x14ac:dyDescent="0.2">
      <c r="B26" s="130" t="s">
        <v>199</v>
      </c>
      <c r="C26" s="131"/>
      <c r="D26" s="131"/>
      <c r="E26" s="121"/>
      <c r="F26" s="130" t="s">
        <v>170</v>
      </c>
      <c r="H26" s="121"/>
      <c r="I26" s="121"/>
    </row>
    <row r="27" spans="2:10" x14ac:dyDescent="0.2">
      <c r="B27" s="130" t="s">
        <v>201</v>
      </c>
      <c r="C27" s="131"/>
      <c r="D27" s="131"/>
      <c r="E27" s="121"/>
      <c r="F27" s="130" t="s">
        <v>173</v>
      </c>
      <c r="H27" s="121"/>
      <c r="I27" s="121"/>
    </row>
    <row r="28" spans="2:10" x14ac:dyDescent="0.2">
      <c r="B28" s="131"/>
      <c r="C28" s="132" t="s">
        <v>206</v>
      </c>
      <c r="D28" s="135"/>
      <c r="E28" s="121"/>
      <c r="F28" s="130" t="s">
        <v>175</v>
      </c>
      <c r="H28" s="121"/>
      <c r="I28" s="121"/>
    </row>
    <row r="29" spans="2:10" x14ac:dyDescent="0.2">
      <c r="B29" s="130"/>
      <c r="C29" s="132" t="s">
        <v>203</v>
      </c>
      <c r="D29" s="135"/>
      <c r="E29" s="121"/>
      <c r="F29" s="130" t="s">
        <v>176</v>
      </c>
      <c r="H29" s="121"/>
      <c r="I29" s="121"/>
    </row>
    <row r="30" spans="2:10" x14ac:dyDescent="0.2">
      <c r="B30" s="130"/>
      <c r="C30" s="132" t="s">
        <v>205</v>
      </c>
      <c r="D30" s="135"/>
      <c r="E30" s="121"/>
      <c r="F30" s="130" t="s">
        <v>177</v>
      </c>
      <c r="H30" s="121"/>
      <c r="I30" s="121"/>
    </row>
    <row r="31" spans="2:10" x14ac:dyDescent="0.2">
      <c r="B31" s="131"/>
      <c r="C31" s="132" t="s">
        <v>204</v>
      </c>
      <c r="D31" s="135"/>
      <c r="E31" s="121"/>
      <c r="F31" s="130" t="s">
        <v>178</v>
      </c>
      <c r="H31" s="121"/>
      <c r="I31" s="121"/>
    </row>
    <row r="32" spans="2:10" x14ac:dyDescent="0.2">
      <c r="B32" s="131" t="s">
        <v>208</v>
      </c>
      <c r="C32" s="130"/>
      <c r="D32" s="130"/>
      <c r="E32" s="121"/>
      <c r="F32" s="130" t="s">
        <v>179</v>
      </c>
      <c r="H32" s="121"/>
      <c r="I32" s="121"/>
    </row>
    <row r="33" spans="2:9" x14ac:dyDescent="0.2">
      <c r="B33" s="130" t="s">
        <v>197</v>
      </c>
      <c r="C33" s="131"/>
      <c r="D33" s="131"/>
      <c r="E33" s="121"/>
      <c r="F33" s="130" t="s">
        <v>180</v>
      </c>
      <c r="H33" s="121"/>
      <c r="I33" s="121"/>
    </row>
    <row r="34" spans="2:9" x14ac:dyDescent="0.2">
      <c r="B34" s="130" t="s">
        <v>196</v>
      </c>
      <c r="C34" s="131"/>
      <c r="D34" s="131"/>
      <c r="E34" s="121"/>
      <c r="F34" s="130" t="s">
        <v>190</v>
      </c>
      <c r="H34" s="121"/>
      <c r="I34" s="121"/>
    </row>
    <row r="35" spans="2:9" x14ac:dyDescent="0.2">
      <c r="B35" s="130" t="s">
        <v>198</v>
      </c>
      <c r="C35" s="131"/>
      <c r="D35" s="131"/>
      <c r="E35" s="121"/>
      <c r="F35" s="130" t="s">
        <v>189</v>
      </c>
      <c r="H35" s="121"/>
      <c r="I35" s="121"/>
    </row>
    <row r="36" spans="2:9" x14ac:dyDescent="0.2">
      <c r="B36" s="130" t="s">
        <v>199</v>
      </c>
      <c r="C36" s="131"/>
      <c r="D36" s="131"/>
      <c r="E36" s="121"/>
      <c r="F36" s="130" t="s">
        <v>181</v>
      </c>
      <c r="H36" s="121"/>
      <c r="I36" s="121"/>
    </row>
    <row r="37" spans="2:9" x14ac:dyDescent="0.2">
      <c r="B37" s="130" t="s">
        <v>201</v>
      </c>
      <c r="C37" s="131"/>
      <c r="D37" s="131"/>
      <c r="E37" s="121"/>
      <c r="F37" s="130" t="s">
        <v>182</v>
      </c>
      <c r="H37" s="121"/>
      <c r="I37" s="121"/>
    </row>
    <row r="38" spans="2:9" x14ac:dyDescent="0.2">
      <c r="B38" s="131"/>
      <c r="C38" s="132" t="s">
        <v>206</v>
      </c>
      <c r="D38" s="135"/>
      <c r="E38" s="121"/>
      <c r="F38" s="130" t="s">
        <v>188</v>
      </c>
      <c r="H38" s="121"/>
      <c r="I38" s="121"/>
    </row>
    <row r="39" spans="2:9" x14ac:dyDescent="0.2">
      <c r="B39" s="130"/>
      <c r="C39" s="132" t="s">
        <v>203</v>
      </c>
      <c r="D39" s="135"/>
      <c r="E39" s="121"/>
      <c r="F39" s="130" t="s">
        <v>183</v>
      </c>
      <c r="H39" s="121"/>
      <c r="I39" s="121"/>
    </row>
    <row r="40" spans="2:9" x14ac:dyDescent="0.2">
      <c r="B40" s="130"/>
      <c r="C40" s="132" t="s">
        <v>205</v>
      </c>
      <c r="D40" s="135"/>
      <c r="E40" s="121"/>
      <c r="F40" s="130" t="s">
        <v>184</v>
      </c>
      <c r="H40" s="121"/>
      <c r="I40" s="121"/>
    </row>
    <row r="41" spans="2:9" x14ac:dyDescent="0.2">
      <c r="B41" s="131"/>
      <c r="C41" s="132" t="s">
        <v>204</v>
      </c>
      <c r="D41" s="135"/>
      <c r="E41" s="121"/>
      <c r="F41" s="130" t="s">
        <v>185</v>
      </c>
      <c r="H41" s="121"/>
      <c r="I41" s="121"/>
    </row>
    <row r="42" spans="2:9" x14ac:dyDescent="0.2">
      <c r="B42" s="131" t="s">
        <v>209</v>
      </c>
      <c r="C42" s="130"/>
      <c r="D42" s="130"/>
      <c r="E42" s="121"/>
      <c r="F42" s="130" t="s">
        <v>186</v>
      </c>
      <c r="H42" s="121"/>
      <c r="I42" s="121"/>
    </row>
    <row r="43" spans="2:9" x14ac:dyDescent="0.2">
      <c r="B43" s="130" t="s">
        <v>197</v>
      </c>
      <c r="C43" s="131"/>
      <c r="D43" s="131"/>
      <c r="E43" s="121"/>
      <c r="F43" s="130" t="s">
        <v>187</v>
      </c>
      <c r="H43" s="121"/>
      <c r="I43" s="121"/>
    </row>
    <row r="44" spans="2:9" x14ac:dyDescent="0.2">
      <c r="B44" s="130" t="s">
        <v>196</v>
      </c>
      <c r="C44" s="131"/>
      <c r="D44" s="131"/>
      <c r="E44" s="121"/>
      <c r="F44" s="130" t="s">
        <v>191</v>
      </c>
      <c r="H44" s="121"/>
      <c r="I44" s="121"/>
    </row>
    <row r="45" spans="2:9" x14ac:dyDescent="0.2">
      <c r="B45" s="130" t="s">
        <v>198</v>
      </c>
      <c r="C45" s="131"/>
      <c r="D45" s="131"/>
      <c r="E45" s="121"/>
      <c r="F45" s="130" t="s">
        <v>193</v>
      </c>
      <c r="G45" s="141" t="s">
        <v>194</v>
      </c>
      <c r="H45" s="121"/>
      <c r="I45" s="121"/>
    </row>
    <row r="46" spans="2:9" x14ac:dyDescent="0.2">
      <c r="B46" s="130" t="s">
        <v>199</v>
      </c>
      <c r="C46" s="131"/>
      <c r="D46" s="131"/>
      <c r="E46" s="121"/>
      <c r="F46" s="130" t="s">
        <v>36</v>
      </c>
      <c r="H46" s="121"/>
      <c r="I46" s="121"/>
    </row>
    <row r="47" spans="2:9" x14ac:dyDescent="0.2">
      <c r="B47" s="130" t="s">
        <v>201</v>
      </c>
      <c r="C47" s="131"/>
      <c r="D47" s="131"/>
      <c r="E47" s="121"/>
      <c r="F47" s="137"/>
      <c r="H47" s="137"/>
    </row>
    <row r="48" spans="2:9" x14ac:dyDescent="0.2">
      <c r="B48" s="131"/>
      <c r="C48" s="132" t="s">
        <v>206</v>
      </c>
      <c r="D48" s="135"/>
      <c r="E48" s="121"/>
      <c r="F48" s="128" t="s">
        <v>217</v>
      </c>
      <c r="H48" s="129" t="s">
        <v>51</v>
      </c>
    </row>
    <row r="49" spans="2:8" x14ac:dyDescent="0.2">
      <c r="B49" s="130"/>
      <c r="C49" s="132" t="s">
        <v>203</v>
      </c>
      <c r="D49" s="135"/>
      <c r="E49" s="121"/>
      <c r="F49" s="130" t="s">
        <v>218</v>
      </c>
      <c r="H49" s="121"/>
    </row>
    <row r="50" spans="2:8" x14ac:dyDescent="0.2">
      <c r="B50" s="130"/>
      <c r="C50" s="132" t="s">
        <v>205</v>
      </c>
      <c r="D50" s="135"/>
      <c r="E50" s="121"/>
      <c r="F50" s="130" t="s">
        <v>219</v>
      </c>
      <c r="H50" s="121"/>
    </row>
    <row r="51" spans="2:8" x14ac:dyDescent="0.2">
      <c r="B51" s="131"/>
      <c r="C51" s="132" t="s">
        <v>204</v>
      </c>
      <c r="D51" s="135"/>
      <c r="E51" s="121"/>
      <c r="F51" s="130" t="s">
        <v>219</v>
      </c>
      <c r="H51" s="121"/>
    </row>
    <row r="52" spans="2:8" ht="15" x14ac:dyDescent="0.2">
      <c r="B52" s="131" t="s">
        <v>210</v>
      </c>
      <c r="C52" s="142" t="s">
        <v>211</v>
      </c>
      <c r="D52" s="130" t="s">
        <v>212</v>
      </c>
      <c r="E52" s="143" t="s">
        <v>213</v>
      </c>
      <c r="F52" s="130" t="s">
        <v>36</v>
      </c>
      <c r="H52" s="121"/>
    </row>
    <row r="53" spans="2:8" x14ac:dyDescent="0.2">
      <c r="B53" s="130" t="s">
        <v>7</v>
      </c>
      <c r="C53" s="130"/>
      <c r="D53" s="130"/>
      <c r="E53" s="121"/>
    </row>
    <row r="54" spans="2:8" x14ac:dyDescent="0.2">
      <c r="B54" s="130" t="s">
        <v>214</v>
      </c>
      <c r="C54" s="130"/>
      <c r="D54" s="130"/>
      <c r="E54" s="121"/>
      <c r="F54" s="128" t="s">
        <v>43</v>
      </c>
      <c r="H54" s="129" t="s">
        <v>51</v>
      </c>
    </row>
    <row r="55" spans="2:8" x14ac:dyDescent="0.2">
      <c r="B55" s="130" t="s">
        <v>215</v>
      </c>
      <c r="C55" s="130"/>
      <c r="D55" s="130"/>
      <c r="E55" s="121"/>
      <c r="F55" s="130" t="s">
        <v>128</v>
      </c>
      <c r="H55" s="121"/>
    </row>
    <row r="56" spans="2:8" x14ac:dyDescent="0.2">
      <c r="B56" s="130" t="s">
        <v>216</v>
      </c>
      <c r="C56" s="131"/>
      <c r="D56" s="131"/>
      <c r="E56" s="121"/>
      <c r="F56" s="130" t="s">
        <v>126</v>
      </c>
      <c r="H56" s="121"/>
    </row>
    <row r="57" spans="2:8" x14ac:dyDescent="0.2">
      <c r="B57" s="131"/>
      <c r="C57" s="131"/>
      <c r="D57" s="131"/>
      <c r="E57" s="121"/>
      <c r="F57" s="130" t="s">
        <v>36</v>
      </c>
      <c r="H57" s="121"/>
    </row>
    <row r="58" spans="2:8" x14ac:dyDescent="0.2">
      <c r="B58" s="131"/>
      <c r="C58" s="131"/>
      <c r="D58" s="131"/>
      <c r="E58" s="121"/>
    </row>
    <row r="75" spans="4:4" x14ac:dyDescent="0.2">
      <c r="D75" s="137"/>
    </row>
    <row r="83" spans="2:4" x14ac:dyDescent="0.2">
      <c r="B83" s="137"/>
      <c r="C83" s="137"/>
      <c r="D83" s="137"/>
    </row>
    <row r="84" spans="2:4" x14ac:dyDescent="0.2">
      <c r="B84" s="128"/>
      <c r="C84" s="129"/>
    </row>
    <row r="85" spans="2:4" x14ac:dyDescent="0.2">
      <c r="B85" s="130"/>
      <c r="C85" s="121"/>
    </row>
    <row r="86" spans="2:4" x14ac:dyDescent="0.2">
      <c r="B86" s="130"/>
      <c r="C86" s="121"/>
    </row>
    <row r="87" spans="2:4" x14ac:dyDescent="0.2">
      <c r="B87" s="130"/>
      <c r="C87" s="121"/>
    </row>
    <row r="88" spans="2:4" x14ac:dyDescent="0.2">
      <c r="B88" s="130"/>
      <c r="C88" s="121"/>
    </row>
    <row r="89" spans="2:4" x14ac:dyDescent="0.2">
      <c r="B89" s="130"/>
      <c r="C89" s="121"/>
    </row>
    <row r="90" spans="2:4" x14ac:dyDescent="0.2">
      <c r="B90" s="137"/>
      <c r="C90" s="137"/>
      <c r="D90" s="137"/>
    </row>
    <row r="91" spans="2:4" x14ac:dyDescent="0.2">
      <c r="B91" s="128"/>
      <c r="C91" s="129"/>
    </row>
    <row r="92" spans="2:4" x14ac:dyDescent="0.2">
      <c r="B92" s="130"/>
      <c r="C92" s="121"/>
    </row>
    <row r="93" spans="2:4" x14ac:dyDescent="0.2">
      <c r="B93" s="130"/>
      <c r="C93" s="121"/>
    </row>
    <row r="94" spans="2:4" x14ac:dyDescent="0.2">
      <c r="B94" s="130"/>
      <c r="C94" s="121"/>
    </row>
    <row r="95" spans="2:4" x14ac:dyDescent="0.2">
      <c r="B95" s="137"/>
      <c r="C95" s="137"/>
      <c r="D95" s="137"/>
    </row>
    <row r="96" spans="2:4" x14ac:dyDescent="0.2">
      <c r="B96" s="122"/>
      <c r="C96" s="124"/>
      <c r="D96" s="123"/>
    </row>
    <row r="97" spans="2:4" x14ac:dyDescent="0.2">
      <c r="B97" s="137"/>
      <c r="C97" s="137"/>
      <c r="D97" s="137"/>
    </row>
    <row r="98" spans="2:4" x14ac:dyDescent="0.2">
      <c r="B98" s="122"/>
      <c r="C98" s="124"/>
      <c r="D98" s="123"/>
    </row>
  </sheetData>
  <mergeCells count="5">
    <mergeCell ref="D2:E2"/>
    <mergeCell ref="D3:E3"/>
    <mergeCell ref="D4:E4"/>
    <mergeCell ref="A1:G1"/>
    <mergeCell ref="D5:E5"/>
  </mergeCells>
  <pageMargins left="0.25" right="0.25" top="0.75" bottom="0.75" header="0.3" footer="0.3"/>
  <pageSetup scale="56" fitToHeight="0"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880C-CD00-E84B-9F89-239D26A8C316}">
  <dimension ref="A1:H260"/>
  <sheetViews>
    <sheetView topLeftCell="A7" workbookViewId="0">
      <selection activeCell="C42" sqref="C42"/>
    </sheetView>
  </sheetViews>
  <sheetFormatPr baseColWidth="10" defaultRowHeight="14" x14ac:dyDescent="0.2"/>
  <cols>
    <col min="1" max="1" width="3.796875" customWidth="1"/>
    <col min="2" max="2" width="68.796875" customWidth="1"/>
    <col min="3" max="3" width="14.3984375" customWidth="1"/>
    <col min="4" max="4" width="13.3984375" customWidth="1"/>
    <col min="5" max="7" width="13.796875" customWidth="1"/>
    <col min="8" max="8" width="14.796875" customWidth="1"/>
  </cols>
  <sheetData>
    <row r="1" spans="1:8" x14ac:dyDescent="0.2">
      <c r="A1" s="216"/>
      <c r="B1" s="216"/>
      <c r="C1" s="216"/>
      <c r="D1" s="216"/>
      <c r="E1" s="216"/>
      <c r="F1" s="216"/>
      <c r="G1" s="216"/>
      <c r="H1" s="217"/>
    </row>
    <row r="2" spans="1:8" ht="32" thickBot="1" x14ac:dyDescent="0.25">
      <c r="A2" s="218"/>
      <c r="B2" s="219" t="s">
        <v>333</v>
      </c>
      <c r="C2" s="219"/>
      <c r="D2" s="219"/>
      <c r="E2" s="219"/>
      <c r="F2" s="219"/>
      <c r="G2" s="219"/>
      <c r="H2" s="219"/>
    </row>
    <row r="3" spans="1:8" ht="17" thickTop="1" x14ac:dyDescent="0.2">
      <c r="A3" s="220"/>
      <c r="B3" s="221" t="s">
        <v>342</v>
      </c>
      <c r="C3" s="218"/>
      <c r="D3" s="218"/>
      <c r="E3" s="218"/>
      <c r="F3" s="218"/>
      <c r="G3" s="218"/>
      <c r="H3" s="222"/>
    </row>
    <row r="4" spans="1:8" x14ac:dyDescent="0.2">
      <c r="A4" s="218"/>
      <c r="B4" s="223" t="s">
        <v>295</v>
      </c>
      <c r="C4" s="218"/>
      <c r="D4" s="218"/>
      <c r="E4" s="218"/>
      <c r="F4" s="218"/>
      <c r="G4" s="218"/>
      <c r="H4" s="222"/>
    </row>
    <row r="5" spans="1:8" ht="15" thickBot="1" x14ac:dyDescent="0.25">
      <c r="A5" s="218"/>
      <c r="B5" s="224"/>
      <c r="C5" s="225">
        <v>2020</v>
      </c>
      <c r="D5" s="226">
        <v>2021</v>
      </c>
      <c r="E5" s="226">
        <v>2022</v>
      </c>
      <c r="F5" s="226">
        <v>2023</v>
      </c>
      <c r="G5" s="226">
        <v>2024</v>
      </c>
      <c r="H5" s="227" t="s">
        <v>60</v>
      </c>
    </row>
    <row r="6" spans="1:8" x14ac:dyDescent="0.2">
      <c r="A6" s="218">
        <v>1.1000000000000001</v>
      </c>
      <c r="B6" s="228" t="s">
        <v>334</v>
      </c>
      <c r="C6" s="229"/>
      <c r="D6" s="230"/>
      <c r="E6" s="230"/>
      <c r="F6" s="230"/>
      <c r="G6" s="230"/>
      <c r="H6" s="231">
        <f>SUM(C6:G6)</f>
        <v>0</v>
      </c>
    </row>
    <row r="7" spans="1:8" ht="52" x14ac:dyDescent="0.2">
      <c r="A7" s="218"/>
      <c r="B7" s="232" t="s">
        <v>335</v>
      </c>
      <c r="C7" s="233"/>
      <c r="D7" s="233"/>
      <c r="E7" s="233"/>
      <c r="F7" s="233"/>
      <c r="G7" s="233"/>
      <c r="H7" s="234">
        <f>SUM(C7:G7)</f>
        <v>0</v>
      </c>
    </row>
    <row r="8" spans="1:8" ht="15" thickBot="1" x14ac:dyDescent="0.25">
      <c r="A8" s="218"/>
      <c r="B8" s="235" t="s">
        <v>336</v>
      </c>
      <c r="C8" s="236">
        <f>SUM(C6:C7)</f>
        <v>0</v>
      </c>
      <c r="D8" s="236">
        <f>SUM(D6:D7)</f>
        <v>0</v>
      </c>
      <c r="E8" s="236">
        <f>SUM(E6:E7)</f>
        <v>0</v>
      </c>
      <c r="F8" s="236">
        <f>SUM(F6:F7)</f>
        <v>0</v>
      </c>
      <c r="G8" s="236">
        <f>SUM(G6:G7)</f>
        <v>0</v>
      </c>
      <c r="H8" s="237">
        <f>SUM(C8:G8)</f>
        <v>0</v>
      </c>
    </row>
    <row r="9" spans="1:8" ht="104" x14ac:dyDescent="0.2">
      <c r="A9" s="218">
        <v>1.05</v>
      </c>
      <c r="B9" s="232" t="s">
        <v>337</v>
      </c>
      <c r="C9" s="233"/>
      <c r="D9" s="233"/>
      <c r="E9" s="233"/>
      <c r="F9" s="233"/>
      <c r="G9" s="233"/>
      <c r="H9" s="234">
        <f>SUM(C9:G9)</f>
        <v>0</v>
      </c>
    </row>
    <row r="10" spans="1:8" x14ac:dyDescent="0.2">
      <c r="A10" s="218"/>
      <c r="B10" s="238" t="s">
        <v>338</v>
      </c>
      <c r="C10" s="239">
        <f>C8-C9</f>
        <v>0</v>
      </c>
      <c r="D10" s="239">
        <f>D8-D9</f>
        <v>0</v>
      </c>
      <c r="E10" s="239">
        <f>E8-E9</f>
        <v>0</v>
      </c>
      <c r="F10" s="239">
        <f>F8-F9</f>
        <v>0</v>
      </c>
      <c r="G10" s="239">
        <f>G8-G9</f>
        <v>0</v>
      </c>
      <c r="H10" s="240">
        <f>SUM(C10:G10)</f>
        <v>0</v>
      </c>
    </row>
    <row r="11" spans="1:8" ht="26" x14ac:dyDescent="0.2">
      <c r="A11" s="218"/>
      <c r="B11" s="232" t="s">
        <v>339</v>
      </c>
      <c r="C11" s="241" t="e">
        <f>C10/(C6+C7)</f>
        <v>#DIV/0!</v>
      </c>
      <c r="D11" s="241" t="e">
        <f t="shared" ref="D11:H11" si="0">D10/(D6+D7)</f>
        <v>#DIV/0!</v>
      </c>
      <c r="E11" s="241" t="e">
        <f t="shared" si="0"/>
        <v>#DIV/0!</v>
      </c>
      <c r="F11" s="241" t="e">
        <f t="shared" si="0"/>
        <v>#DIV/0!</v>
      </c>
      <c r="G11" s="241" t="e">
        <f t="shared" si="0"/>
        <v>#DIV/0!</v>
      </c>
      <c r="H11" s="241" t="e">
        <f t="shared" si="0"/>
        <v>#DIV/0!</v>
      </c>
    </row>
    <row r="12" spans="1:8" x14ac:dyDescent="0.2">
      <c r="A12" s="218"/>
      <c r="B12" s="242" t="s">
        <v>340</v>
      </c>
      <c r="C12" s="243"/>
      <c r="D12" s="244"/>
      <c r="E12" s="244"/>
      <c r="F12" s="244"/>
      <c r="G12" s="244"/>
      <c r="H12" s="245"/>
    </row>
    <row r="13" spans="1:8" x14ac:dyDescent="0.2">
      <c r="A13" s="218"/>
      <c r="B13" s="274" t="s">
        <v>343</v>
      </c>
      <c r="C13" s="247"/>
      <c r="D13" s="247"/>
      <c r="E13" s="247"/>
      <c r="F13" s="247"/>
      <c r="G13" s="247"/>
      <c r="H13" s="248">
        <f>SUM(D13:G13)</f>
        <v>0</v>
      </c>
    </row>
    <row r="14" spans="1:8" x14ac:dyDescent="0.2">
      <c r="A14" s="218"/>
      <c r="B14" s="249" t="s">
        <v>344</v>
      </c>
      <c r="C14" s="250"/>
      <c r="D14" s="251"/>
      <c r="E14" s="251"/>
      <c r="F14" s="251"/>
      <c r="G14" s="251"/>
      <c r="H14" s="252">
        <f>SUM(D14:G14)</f>
        <v>0</v>
      </c>
    </row>
    <row r="15" spans="1:8" x14ac:dyDescent="0.2">
      <c r="A15" s="218"/>
      <c r="B15" s="246" t="s">
        <v>345</v>
      </c>
      <c r="C15" s="247"/>
      <c r="D15" s="253"/>
      <c r="E15" s="253"/>
      <c r="F15" s="253"/>
      <c r="G15" s="253"/>
      <c r="H15" s="248">
        <f t="shared" ref="H15:H29" si="1">SUM(D15:G15)</f>
        <v>0</v>
      </c>
    </row>
    <row r="16" spans="1:8" x14ac:dyDescent="0.2">
      <c r="A16" s="218"/>
      <c r="B16" s="249" t="s">
        <v>346</v>
      </c>
      <c r="C16" s="250"/>
      <c r="D16" s="251"/>
      <c r="E16" s="251"/>
      <c r="F16" s="251"/>
      <c r="G16" s="251"/>
      <c r="H16" s="252">
        <f t="shared" si="1"/>
        <v>0</v>
      </c>
    </row>
    <row r="17" spans="1:8" x14ac:dyDescent="0.2">
      <c r="A17" s="218"/>
      <c r="B17" s="246" t="s">
        <v>347</v>
      </c>
      <c r="C17" s="254"/>
      <c r="D17" s="255"/>
      <c r="E17" s="255"/>
      <c r="F17" s="255"/>
      <c r="G17" s="255"/>
      <c r="H17" s="256">
        <f t="shared" si="1"/>
        <v>0</v>
      </c>
    </row>
    <row r="18" spans="1:8" x14ac:dyDescent="0.2">
      <c r="A18" s="218"/>
      <c r="B18" s="249" t="s">
        <v>348</v>
      </c>
      <c r="C18" s="250"/>
      <c r="D18" s="251"/>
      <c r="E18" s="251"/>
      <c r="F18" s="251"/>
      <c r="G18" s="251"/>
      <c r="H18" s="252">
        <f t="shared" si="1"/>
        <v>0</v>
      </c>
    </row>
    <row r="19" spans="1:8" x14ac:dyDescent="0.2">
      <c r="A19" s="218"/>
      <c r="B19" s="246" t="s">
        <v>349</v>
      </c>
      <c r="C19" s="254"/>
      <c r="D19" s="255"/>
      <c r="E19" s="255"/>
      <c r="F19" s="255"/>
      <c r="G19" s="255"/>
      <c r="H19" s="256">
        <f t="shared" si="1"/>
        <v>0</v>
      </c>
    </row>
    <row r="20" spans="1:8" x14ac:dyDescent="0.2">
      <c r="A20" s="218"/>
      <c r="B20" s="249" t="s">
        <v>350</v>
      </c>
      <c r="C20" s="250"/>
      <c r="D20" s="251"/>
      <c r="E20" s="251"/>
      <c r="F20" s="251"/>
      <c r="G20" s="251"/>
      <c r="H20" s="252">
        <f t="shared" si="1"/>
        <v>0</v>
      </c>
    </row>
    <row r="21" spans="1:8" x14ac:dyDescent="0.2">
      <c r="A21" s="218"/>
      <c r="B21" s="246" t="s">
        <v>351</v>
      </c>
      <c r="C21" s="254"/>
      <c r="D21" s="255"/>
      <c r="E21" s="255"/>
      <c r="F21" s="255"/>
      <c r="G21" s="255"/>
      <c r="H21" s="256">
        <f t="shared" si="1"/>
        <v>0</v>
      </c>
    </row>
    <row r="22" spans="1:8" x14ac:dyDescent="0.2">
      <c r="A22" s="218"/>
      <c r="B22" s="249" t="s">
        <v>352</v>
      </c>
      <c r="C22" s="250"/>
      <c r="D22" s="251"/>
      <c r="E22" s="251"/>
      <c r="F22" s="251"/>
      <c r="G22" s="251"/>
      <c r="H22" s="252">
        <f t="shared" si="1"/>
        <v>0</v>
      </c>
    </row>
    <row r="23" spans="1:8" x14ac:dyDescent="0.2">
      <c r="A23" s="218"/>
      <c r="B23" s="246" t="s">
        <v>353</v>
      </c>
      <c r="C23" s="254"/>
      <c r="D23" s="255"/>
      <c r="E23" s="255"/>
      <c r="F23" s="255"/>
      <c r="G23" s="255"/>
      <c r="H23" s="256">
        <f t="shared" si="1"/>
        <v>0</v>
      </c>
    </row>
    <row r="24" spans="1:8" x14ac:dyDescent="0.2">
      <c r="A24" s="218"/>
      <c r="B24" s="249" t="s">
        <v>354</v>
      </c>
      <c r="C24" s="250"/>
      <c r="D24" s="251"/>
      <c r="E24" s="251"/>
      <c r="F24" s="251"/>
      <c r="G24" s="251"/>
      <c r="H24" s="252">
        <f t="shared" si="1"/>
        <v>0</v>
      </c>
    </row>
    <row r="25" spans="1:8" x14ac:dyDescent="0.2">
      <c r="A25" s="218"/>
      <c r="B25" s="246" t="s">
        <v>355</v>
      </c>
      <c r="C25" s="254"/>
      <c r="D25" s="255"/>
      <c r="E25" s="255"/>
      <c r="F25" s="255"/>
      <c r="G25" s="255"/>
      <c r="H25" s="256">
        <f t="shared" si="1"/>
        <v>0</v>
      </c>
    </row>
    <row r="26" spans="1:8" x14ac:dyDescent="0.2">
      <c r="A26" s="218"/>
      <c r="B26" s="257" t="s">
        <v>356</v>
      </c>
      <c r="C26" s="250"/>
      <c r="D26" s="258"/>
      <c r="E26" s="258"/>
      <c r="F26" s="258"/>
      <c r="G26" s="258"/>
      <c r="H26" s="259">
        <f t="shared" si="1"/>
        <v>0</v>
      </c>
    </row>
    <row r="27" spans="1:8" x14ac:dyDescent="0.2">
      <c r="A27" s="218"/>
      <c r="B27" s="260" t="s">
        <v>357</v>
      </c>
      <c r="C27" s="254"/>
      <c r="D27" s="261"/>
      <c r="E27" s="261"/>
      <c r="F27" s="261"/>
      <c r="G27" s="261"/>
      <c r="H27" s="262">
        <f t="shared" si="1"/>
        <v>0</v>
      </c>
    </row>
    <row r="28" spans="1:8" x14ac:dyDescent="0.2">
      <c r="A28" s="218"/>
      <c r="B28" s="257" t="s">
        <v>358</v>
      </c>
      <c r="C28" s="250"/>
      <c r="D28" s="258"/>
      <c r="E28" s="258"/>
      <c r="F28" s="258"/>
      <c r="G28" s="258"/>
      <c r="H28" s="259">
        <f t="shared" si="1"/>
        <v>0</v>
      </c>
    </row>
    <row r="29" spans="1:8" x14ac:dyDescent="0.2">
      <c r="A29" s="218"/>
      <c r="B29" s="246" t="s">
        <v>359</v>
      </c>
      <c r="C29" s="254"/>
      <c r="D29" s="255"/>
      <c r="E29" s="255"/>
      <c r="F29" s="255"/>
      <c r="G29" s="255"/>
      <c r="H29" s="256">
        <f t="shared" si="1"/>
        <v>0</v>
      </c>
    </row>
    <row r="30" spans="1:8" ht="15" thickBot="1" x14ac:dyDescent="0.25">
      <c r="A30" s="218"/>
      <c r="B30" s="263" t="s">
        <v>341</v>
      </c>
      <c r="C30" s="264">
        <f>SUM(C13:C29)</f>
        <v>0</v>
      </c>
      <c r="D30" s="264">
        <f>SUM(D13:D28)</f>
        <v>0</v>
      </c>
      <c r="E30" s="264">
        <f>SUM(E13:E28)</f>
        <v>0</v>
      </c>
      <c r="F30" s="264">
        <f>SUM(F13:F28)</f>
        <v>0</v>
      </c>
      <c r="G30" s="264">
        <f>SUM(G13:G28)</f>
        <v>0</v>
      </c>
      <c r="H30" s="264">
        <f>SUM(H13:H28)</f>
        <v>0</v>
      </c>
    </row>
    <row r="31" spans="1:8" ht="15" thickTop="1" x14ac:dyDescent="0.2">
      <c r="A31" s="218"/>
      <c r="B31" s="246" t="s">
        <v>360</v>
      </c>
      <c r="C31" s="254">
        <f>'[4]2020 Business Projections'!P42</f>
        <v>0</v>
      </c>
      <c r="D31" s="254">
        <f>[4]PaymentComparison!$E$9*12</f>
        <v>0</v>
      </c>
      <c r="E31" s="254">
        <f>[4]PaymentComparison!$E$9*12</f>
        <v>0</v>
      </c>
      <c r="F31" s="254">
        <f>[4]PaymentComparison!$E$9*12</f>
        <v>0</v>
      </c>
      <c r="G31" s="254">
        <f>[4]PaymentComparison!$E$9*12</f>
        <v>0</v>
      </c>
      <c r="H31" s="256">
        <f>SUM(D31:G31)</f>
        <v>0</v>
      </c>
    </row>
    <row r="32" spans="1:8" x14ac:dyDescent="0.2">
      <c r="A32" s="218"/>
      <c r="B32" s="249"/>
      <c r="C32" s="250"/>
      <c r="D32" s="250"/>
      <c r="E32" s="250"/>
      <c r="F32" s="250"/>
      <c r="G32" s="250"/>
      <c r="H32" s="252">
        <f>SUM(D32:G32)</f>
        <v>0</v>
      </c>
    </row>
    <row r="33" spans="1:8" x14ac:dyDescent="0.2">
      <c r="A33" s="218"/>
      <c r="B33" s="246"/>
      <c r="C33" s="254"/>
      <c r="D33" s="255"/>
      <c r="E33" s="255"/>
      <c r="F33" s="255"/>
      <c r="G33" s="255"/>
      <c r="H33" s="256">
        <f>SUM(D33:G33)</f>
        <v>0</v>
      </c>
    </row>
    <row r="34" spans="1:8" x14ac:dyDescent="0.2">
      <c r="A34" s="218"/>
      <c r="B34" s="249"/>
      <c r="C34" s="250"/>
      <c r="D34" s="251"/>
      <c r="E34" s="251"/>
      <c r="F34" s="251"/>
      <c r="G34" s="251"/>
      <c r="H34" s="252">
        <f>SUM(D34:G34)</f>
        <v>0</v>
      </c>
    </row>
    <row r="35" spans="1:8" x14ac:dyDescent="0.2">
      <c r="A35" s="218"/>
      <c r="B35" s="246"/>
      <c r="C35" s="254"/>
      <c r="D35" s="255"/>
      <c r="E35" s="255"/>
      <c r="F35" s="255"/>
      <c r="G35" s="255"/>
      <c r="H35" s="256">
        <f>SUM(D35:G35)</f>
        <v>0</v>
      </c>
    </row>
    <row r="36" spans="1:8" x14ac:dyDescent="0.2">
      <c r="A36" s="218"/>
      <c r="B36" s="249"/>
      <c r="C36" s="250"/>
      <c r="D36" s="251"/>
      <c r="E36" s="251"/>
      <c r="F36" s="251"/>
      <c r="G36" s="251"/>
      <c r="H36" s="252">
        <f t="shared" ref="H36:H64" si="2">SUM(D36:G36)</f>
        <v>0</v>
      </c>
    </row>
    <row r="37" spans="1:8" x14ac:dyDescent="0.2">
      <c r="A37" s="218"/>
      <c r="B37" s="246"/>
      <c r="C37" s="254"/>
      <c r="D37" s="254"/>
      <c r="E37" s="254"/>
      <c r="F37" s="254"/>
      <c r="G37" s="254"/>
      <c r="H37" s="256">
        <f t="shared" si="2"/>
        <v>0</v>
      </c>
    </row>
    <row r="38" spans="1:8" x14ac:dyDescent="0.2">
      <c r="A38" s="218"/>
      <c r="B38" s="257"/>
      <c r="C38" s="250"/>
      <c r="D38" s="265"/>
      <c r="E38" s="265"/>
      <c r="F38" s="265"/>
      <c r="G38" s="265"/>
      <c r="H38" s="259">
        <f t="shared" si="2"/>
        <v>0</v>
      </c>
    </row>
    <row r="39" spans="1:8" x14ac:dyDescent="0.2">
      <c r="A39" s="218"/>
      <c r="B39" s="260" t="str">
        <f>'[4]2020 Business Projections'!B49</f>
        <v>Total Loan Payments</v>
      </c>
      <c r="C39" s="254"/>
      <c r="D39" s="266"/>
      <c r="E39" s="266"/>
      <c r="F39" s="266"/>
      <c r="G39" s="266"/>
      <c r="H39" s="262">
        <f t="shared" si="2"/>
        <v>0</v>
      </c>
    </row>
    <row r="40" spans="1:8" x14ac:dyDescent="0.2">
      <c r="A40" s="218"/>
      <c r="B40" s="257" t="str">
        <f>'[4]2020 Business Projections'!B50</f>
        <v>Total Expenses</v>
      </c>
      <c r="C40" s="250"/>
      <c r="D40" s="250"/>
      <c r="E40" s="250"/>
      <c r="F40" s="250"/>
      <c r="G40" s="250"/>
      <c r="H40" s="250"/>
    </row>
    <row r="41" spans="1:8" ht="15" thickBot="1" x14ac:dyDescent="0.25">
      <c r="A41" s="218"/>
      <c r="B41" s="267" t="str">
        <f>'[4]2020 Business Projections'!B52</f>
        <v>Net Income</v>
      </c>
      <c r="C41" s="268">
        <f>C30</f>
        <v>0</v>
      </c>
      <c r="D41" s="268">
        <f>C30+D30</f>
        <v>0</v>
      </c>
      <c r="E41" s="268">
        <f t="shared" ref="E41:G41" si="3">D30+E30</f>
        <v>0</v>
      </c>
      <c r="F41" s="268">
        <f t="shared" si="3"/>
        <v>0</v>
      </c>
      <c r="G41" s="268">
        <f t="shared" si="3"/>
        <v>0</v>
      </c>
      <c r="H41" s="268">
        <f>H30</f>
        <v>0</v>
      </c>
    </row>
    <row r="42" spans="1:8" ht="15" thickTop="1" x14ac:dyDescent="0.2">
      <c r="A42" s="218"/>
      <c r="B42" s="246" t="str">
        <f>'[4]2020 Business Projections'!B53</f>
        <v>Ending Cash Balance</v>
      </c>
      <c r="C42" s="269"/>
      <c r="D42" s="270"/>
      <c r="E42" s="270"/>
      <c r="F42" s="270"/>
      <c r="G42" s="270"/>
      <c r="H42" s="271">
        <f t="shared" si="2"/>
        <v>0</v>
      </c>
    </row>
    <row r="43" spans="1:8" x14ac:dyDescent="0.2">
      <c r="A43" s="218"/>
      <c r="B43" s="246"/>
      <c r="C43" s="269"/>
      <c r="D43" s="272"/>
      <c r="E43" s="272"/>
      <c r="F43" s="272"/>
      <c r="G43" s="272"/>
      <c r="H43" s="273"/>
    </row>
    <row r="44" spans="1:8" s="280" customFormat="1" x14ac:dyDescent="0.2">
      <c r="A44" s="275"/>
      <c r="B44" s="276"/>
      <c r="C44" s="277"/>
      <c r="D44" s="278"/>
      <c r="E44" s="278"/>
      <c r="F44" s="278"/>
      <c r="G44" s="278"/>
      <c r="H44" s="279"/>
    </row>
    <row r="45" spans="1:8" s="280" customFormat="1" x14ac:dyDescent="0.2">
      <c r="A45" s="275"/>
      <c r="B45" s="276"/>
      <c r="C45" s="277"/>
      <c r="D45" s="281"/>
      <c r="E45" s="281"/>
      <c r="F45" s="281"/>
      <c r="G45" s="281"/>
      <c r="H45" s="282"/>
    </row>
    <row r="46" spans="1:8" s="280" customFormat="1" x14ac:dyDescent="0.2">
      <c r="A46" s="275"/>
      <c r="B46" s="276"/>
      <c r="C46" s="277"/>
      <c r="D46" s="278"/>
      <c r="E46" s="278"/>
      <c r="F46" s="278"/>
      <c r="G46" s="278"/>
      <c r="H46" s="279"/>
    </row>
    <row r="47" spans="1:8" s="280" customFormat="1" x14ac:dyDescent="0.2">
      <c r="A47" s="275"/>
      <c r="B47" s="276"/>
      <c r="C47" s="277"/>
      <c r="D47" s="281"/>
      <c r="E47" s="281"/>
      <c r="F47" s="281"/>
      <c r="G47" s="281"/>
      <c r="H47" s="282"/>
    </row>
    <row r="48" spans="1:8" s="280" customFormat="1" x14ac:dyDescent="0.2">
      <c r="A48" s="275"/>
      <c r="B48" s="276"/>
      <c r="C48" s="277"/>
      <c r="D48" s="278"/>
      <c r="E48" s="278"/>
      <c r="F48" s="278"/>
      <c r="G48" s="278"/>
      <c r="H48" s="279"/>
    </row>
    <row r="49" spans="1:8" s="280" customFormat="1" x14ac:dyDescent="0.2">
      <c r="A49" s="275"/>
      <c r="B49" s="276"/>
      <c r="C49" s="277"/>
      <c r="D49" s="281"/>
      <c r="E49" s="281"/>
      <c r="F49" s="281"/>
      <c r="G49" s="281"/>
      <c r="H49" s="282"/>
    </row>
    <row r="50" spans="1:8" s="280" customFormat="1" x14ac:dyDescent="0.2">
      <c r="A50" s="275"/>
      <c r="B50" s="276"/>
      <c r="C50" s="277"/>
      <c r="D50" s="278"/>
      <c r="E50" s="278"/>
      <c r="F50" s="278"/>
      <c r="G50" s="278"/>
      <c r="H50" s="279"/>
    </row>
    <row r="51" spans="1:8" s="280" customFormat="1" x14ac:dyDescent="0.2">
      <c r="A51" s="275"/>
      <c r="B51" s="276"/>
      <c r="C51" s="277"/>
      <c r="D51" s="281"/>
      <c r="E51" s="281"/>
      <c r="F51" s="281"/>
      <c r="G51" s="281"/>
      <c r="H51" s="282"/>
    </row>
    <row r="52" spans="1:8" s="280" customFormat="1" x14ac:dyDescent="0.2">
      <c r="A52" s="275"/>
      <c r="B52" s="276"/>
      <c r="C52" s="277"/>
      <c r="D52" s="278"/>
      <c r="E52" s="278"/>
      <c r="F52" s="278"/>
      <c r="G52" s="278"/>
      <c r="H52" s="279"/>
    </row>
    <row r="53" spans="1:8" s="280" customFormat="1" x14ac:dyDescent="0.2">
      <c r="A53" s="275"/>
      <c r="B53" s="276"/>
      <c r="C53" s="277"/>
      <c r="D53" s="281"/>
      <c r="E53" s="281"/>
      <c r="F53" s="281"/>
      <c r="G53" s="281"/>
      <c r="H53" s="282"/>
    </row>
    <row r="54" spans="1:8" s="280" customFormat="1" x14ac:dyDescent="0.2">
      <c r="A54" s="275"/>
      <c r="B54" s="276"/>
      <c r="C54" s="277"/>
      <c r="D54" s="278"/>
      <c r="E54" s="278"/>
      <c r="F54" s="278"/>
      <c r="G54" s="278"/>
      <c r="H54" s="279"/>
    </row>
    <row r="55" spans="1:8" s="280" customFormat="1" x14ac:dyDescent="0.2">
      <c r="A55" s="275"/>
      <c r="B55" s="276"/>
      <c r="C55" s="277"/>
      <c r="D55" s="281"/>
      <c r="E55" s="281"/>
      <c r="F55" s="281"/>
      <c r="G55" s="281"/>
      <c r="H55" s="282"/>
    </row>
    <row r="56" spans="1:8" s="280" customFormat="1" x14ac:dyDescent="0.2">
      <c r="A56" s="275"/>
      <c r="B56" s="276"/>
      <c r="C56" s="277"/>
      <c r="D56" s="278"/>
      <c r="E56" s="278"/>
      <c r="F56" s="278"/>
      <c r="G56" s="278"/>
      <c r="H56" s="279"/>
    </row>
    <row r="57" spans="1:8" s="280" customFormat="1" x14ac:dyDescent="0.2">
      <c r="A57" s="275"/>
      <c r="B57" s="276"/>
      <c r="C57" s="277"/>
      <c r="D57" s="281"/>
      <c r="E57" s="281"/>
      <c r="F57" s="281"/>
      <c r="G57" s="281"/>
      <c r="H57" s="282"/>
    </row>
    <row r="58" spans="1:8" s="280" customFormat="1" x14ac:dyDescent="0.2">
      <c r="A58" s="275"/>
      <c r="B58" s="276"/>
      <c r="C58" s="277"/>
      <c r="D58" s="278"/>
      <c r="E58" s="278"/>
      <c r="F58" s="278"/>
      <c r="G58" s="278"/>
      <c r="H58" s="279"/>
    </row>
    <row r="59" spans="1:8" s="280" customFormat="1" x14ac:dyDescent="0.2">
      <c r="A59" s="275"/>
      <c r="B59" s="276"/>
      <c r="C59" s="277"/>
      <c r="D59" s="281"/>
      <c r="E59" s="281"/>
      <c r="F59" s="281"/>
      <c r="G59" s="281"/>
      <c r="H59" s="282"/>
    </row>
    <row r="60" spans="1:8" s="280" customFormat="1" x14ac:dyDescent="0.2">
      <c r="A60" s="275"/>
      <c r="B60" s="276"/>
      <c r="C60" s="277"/>
      <c r="D60" s="278"/>
      <c r="E60" s="278"/>
      <c r="F60" s="278"/>
      <c r="G60" s="278"/>
      <c r="H60" s="279"/>
    </row>
    <row r="61" spans="1:8" s="280" customFormat="1" x14ac:dyDescent="0.2">
      <c r="A61" s="275"/>
      <c r="B61" s="276"/>
      <c r="C61" s="277"/>
      <c r="D61" s="281"/>
      <c r="E61" s="281"/>
      <c r="F61" s="281"/>
      <c r="G61" s="281"/>
      <c r="H61" s="282"/>
    </row>
    <row r="62" spans="1:8" s="280" customFormat="1" x14ac:dyDescent="0.2">
      <c r="A62" s="275"/>
      <c r="B62" s="276"/>
      <c r="C62" s="277"/>
      <c r="D62" s="278"/>
      <c r="E62" s="278"/>
      <c r="F62" s="278"/>
      <c r="G62" s="278"/>
      <c r="H62" s="279"/>
    </row>
    <row r="63" spans="1:8" s="280" customFormat="1" x14ac:dyDescent="0.2">
      <c r="A63" s="275"/>
      <c r="B63" s="276"/>
      <c r="C63" s="277"/>
      <c r="D63" s="281"/>
      <c r="E63" s="281"/>
      <c r="F63" s="281"/>
      <c r="G63" s="281"/>
      <c r="H63" s="282"/>
    </row>
    <row r="64" spans="1:8" s="280" customFormat="1" x14ac:dyDescent="0.2">
      <c r="A64" s="275"/>
      <c r="B64" s="276"/>
      <c r="C64" s="277"/>
      <c r="D64" s="278"/>
      <c r="E64" s="278"/>
      <c r="F64" s="278"/>
      <c r="G64" s="278"/>
      <c r="H64" s="279"/>
    </row>
    <row r="65" spans="1:8" s="280" customFormat="1" x14ac:dyDescent="0.2">
      <c r="A65" s="275"/>
      <c r="B65" s="275"/>
      <c r="C65" s="275"/>
      <c r="D65" s="275"/>
      <c r="E65" s="275"/>
      <c r="F65" s="275"/>
      <c r="G65" s="275"/>
      <c r="H65" s="283"/>
    </row>
    <row r="66" spans="1:8" x14ac:dyDescent="0.2">
      <c r="A66" s="218"/>
      <c r="B66" s="218"/>
      <c r="C66" s="218"/>
      <c r="D66" s="218"/>
      <c r="E66" s="218"/>
      <c r="F66" s="218"/>
      <c r="G66" s="218"/>
      <c r="H66" s="222"/>
    </row>
    <row r="67" spans="1:8" x14ac:dyDescent="0.2">
      <c r="A67" s="218"/>
      <c r="B67" s="218"/>
      <c r="C67" s="218"/>
      <c r="D67" s="218"/>
      <c r="E67" s="218"/>
      <c r="F67" s="218"/>
      <c r="G67" s="218"/>
      <c r="H67" s="222"/>
    </row>
    <row r="68" spans="1:8" x14ac:dyDescent="0.2">
      <c r="A68" s="218"/>
      <c r="B68" s="218"/>
      <c r="C68" s="218"/>
      <c r="D68" s="218"/>
      <c r="E68" s="218"/>
      <c r="F68" s="218"/>
      <c r="G68" s="218"/>
      <c r="H68" s="222"/>
    </row>
    <row r="69" spans="1:8" x14ac:dyDescent="0.2">
      <c r="A69" s="218"/>
      <c r="B69" s="218"/>
      <c r="C69" s="218"/>
      <c r="D69" s="218"/>
      <c r="E69" s="218"/>
      <c r="F69" s="218"/>
      <c r="G69" s="218"/>
      <c r="H69" s="222"/>
    </row>
    <row r="70" spans="1:8" x14ac:dyDescent="0.2">
      <c r="A70" s="218"/>
      <c r="B70" s="218"/>
      <c r="C70" s="218"/>
      <c r="D70" s="218"/>
      <c r="E70" s="218"/>
      <c r="F70" s="218"/>
      <c r="G70" s="218"/>
      <c r="H70" s="222"/>
    </row>
    <row r="71" spans="1:8" x14ac:dyDescent="0.2">
      <c r="A71" s="218"/>
      <c r="B71" s="218"/>
      <c r="C71" s="218"/>
      <c r="D71" s="218"/>
      <c r="E71" s="218"/>
      <c r="F71" s="218"/>
      <c r="G71" s="218"/>
      <c r="H71" s="222"/>
    </row>
    <row r="72" spans="1:8" x14ac:dyDescent="0.2">
      <c r="A72" s="218"/>
      <c r="B72" s="218"/>
      <c r="C72" s="218"/>
      <c r="D72" s="218"/>
      <c r="E72" s="218"/>
      <c r="F72" s="218"/>
      <c r="G72" s="218"/>
      <c r="H72" s="222"/>
    </row>
    <row r="73" spans="1:8" x14ac:dyDescent="0.2">
      <c r="A73" s="218"/>
      <c r="B73" s="218"/>
      <c r="C73" s="218"/>
      <c r="D73" s="218"/>
      <c r="E73" s="218"/>
      <c r="F73" s="218"/>
      <c r="G73" s="218"/>
      <c r="H73" s="222"/>
    </row>
    <row r="74" spans="1:8" x14ac:dyDescent="0.2">
      <c r="A74" s="218"/>
      <c r="B74" s="218"/>
      <c r="C74" s="218"/>
      <c r="D74" s="218"/>
      <c r="E74" s="218"/>
      <c r="F74" s="218"/>
      <c r="G74" s="218"/>
      <c r="H74" s="222"/>
    </row>
    <row r="75" spans="1:8" x14ac:dyDescent="0.2">
      <c r="A75" s="218"/>
      <c r="B75" s="218"/>
      <c r="C75" s="218"/>
      <c r="D75" s="218"/>
      <c r="E75" s="218"/>
      <c r="F75" s="218"/>
      <c r="G75" s="218"/>
      <c r="H75" s="222"/>
    </row>
    <row r="76" spans="1:8" x14ac:dyDescent="0.2">
      <c r="A76" s="218"/>
      <c r="B76" s="218"/>
      <c r="C76" s="218"/>
      <c r="D76" s="218"/>
      <c r="E76" s="218"/>
      <c r="F76" s="218"/>
      <c r="G76" s="218"/>
      <c r="H76" s="222"/>
    </row>
    <row r="77" spans="1:8" x14ac:dyDescent="0.2">
      <c r="A77" s="218"/>
      <c r="B77" s="218"/>
      <c r="C77" s="218"/>
      <c r="D77" s="218"/>
      <c r="E77" s="218"/>
      <c r="F77" s="218"/>
      <c r="G77" s="218"/>
      <c r="H77" s="222"/>
    </row>
    <row r="78" spans="1:8" x14ac:dyDescent="0.2">
      <c r="A78" s="218"/>
      <c r="B78" s="218"/>
      <c r="C78" s="218"/>
      <c r="D78" s="218"/>
      <c r="E78" s="218"/>
      <c r="F78" s="218"/>
      <c r="G78" s="218"/>
      <c r="H78" s="222"/>
    </row>
    <row r="79" spans="1:8" x14ac:dyDescent="0.2">
      <c r="A79" s="218"/>
      <c r="B79" s="218"/>
      <c r="C79" s="218"/>
      <c r="D79" s="218"/>
      <c r="E79" s="218"/>
      <c r="F79" s="218"/>
      <c r="G79" s="218"/>
      <c r="H79" s="222"/>
    </row>
    <row r="80" spans="1:8" x14ac:dyDescent="0.2">
      <c r="A80" s="218"/>
      <c r="B80" s="218"/>
      <c r="C80" s="218"/>
      <c r="D80" s="218"/>
      <c r="E80" s="218"/>
      <c r="F80" s="218"/>
      <c r="G80" s="218"/>
      <c r="H80" s="222"/>
    </row>
    <row r="81" spans="1:8" x14ac:dyDescent="0.2">
      <c r="A81" s="218"/>
      <c r="B81" s="218"/>
      <c r="C81" s="218"/>
      <c r="D81" s="218"/>
      <c r="E81" s="218"/>
      <c r="F81" s="218"/>
      <c r="G81" s="218"/>
      <c r="H81" s="222"/>
    </row>
    <row r="82" spans="1:8" x14ac:dyDescent="0.2">
      <c r="A82" s="218"/>
      <c r="B82" s="218"/>
      <c r="C82" s="218"/>
      <c r="D82" s="218"/>
      <c r="E82" s="218"/>
      <c r="F82" s="218"/>
      <c r="G82" s="218"/>
      <c r="H82" s="222"/>
    </row>
    <row r="83" spans="1:8" x14ac:dyDescent="0.2">
      <c r="A83" s="218"/>
      <c r="B83" s="218"/>
      <c r="C83" s="218"/>
      <c r="D83" s="218"/>
      <c r="E83" s="218"/>
      <c r="F83" s="218"/>
      <c r="G83" s="218"/>
      <c r="H83" s="222"/>
    </row>
    <row r="84" spans="1:8" x14ac:dyDescent="0.2">
      <c r="A84" s="218"/>
      <c r="B84" s="218"/>
      <c r="C84" s="218"/>
      <c r="D84" s="218"/>
      <c r="E84" s="218"/>
      <c r="F84" s="218"/>
      <c r="G84" s="218"/>
      <c r="H84" s="222"/>
    </row>
    <row r="85" spans="1:8" x14ac:dyDescent="0.2">
      <c r="A85" s="218"/>
      <c r="B85" s="218"/>
      <c r="C85" s="218"/>
      <c r="D85" s="218"/>
      <c r="E85" s="218"/>
      <c r="F85" s="218"/>
      <c r="G85" s="218"/>
      <c r="H85" s="222"/>
    </row>
    <row r="86" spans="1:8" x14ac:dyDescent="0.2">
      <c r="A86" s="218"/>
      <c r="B86" s="218"/>
      <c r="C86" s="218"/>
      <c r="D86" s="218"/>
      <c r="E86" s="218"/>
      <c r="F86" s="218"/>
      <c r="G86" s="218"/>
      <c r="H86" s="222"/>
    </row>
    <row r="87" spans="1:8" x14ac:dyDescent="0.2">
      <c r="A87" s="218"/>
      <c r="B87" s="218"/>
      <c r="C87" s="218"/>
      <c r="D87" s="218"/>
      <c r="E87" s="218"/>
      <c r="F87" s="218"/>
      <c r="G87" s="218"/>
      <c r="H87" s="222"/>
    </row>
    <row r="88" spans="1:8" x14ac:dyDescent="0.2">
      <c r="A88" s="218"/>
      <c r="B88" s="218"/>
      <c r="C88" s="218"/>
      <c r="D88" s="218"/>
      <c r="E88" s="218"/>
      <c r="F88" s="218"/>
      <c r="G88" s="218"/>
      <c r="H88" s="222"/>
    </row>
    <row r="89" spans="1:8" x14ac:dyDescent="0.2">
      <c r="A89" s="218"/>
      <c r="B89" s="218"/>
      <c r="C89" s="218"/>
      <c r="D89" s="218"/>
      <c r="E89" s="218"/>
      <c r="F89" s="218"/>
      <c r="G89" s="218"/>
      <c r="H89" s="222"/>
    </row>
    <row r="90" spans="1:8" x14ac:dyDescent="0.2">
      <c r="A90" s="218"/>
      <c r="B90" s="218"/>
      <c r="C90" s="218"/>
      <c r="D90" s="218"/>
      <c r="E90" s="218"/>
      <c r="F90" s="218"/>
      <c r="G90" s="218"/>
      <c r="H90" s="222"/>
    </row>
    <row r="91" spans="1:8" x14ac:dyDescent="0.2">
      <c r="A91" s="218"/>
      <c r="B91" s="218"/>
      <c r="C91" s="218"/>
      <c r="D91" s="218"/>
      <c r="E91" s="218"/>
      <c r="F91" s="218"/>
      <c r="G91" s="218"/>
      <c r="H91" s="222"/>
    </row>
    <row r="92" spans="1:8" x14ac:dyDescent="0.2">
      <c r="A92" s="218"/>
      <c r="B92" s="218"/>
      <c r="C92" s="218"/>
      <c r="D92" s="218"/>
      <c r="E92" s="218"/>
      <c r="F92" s="218"/>
      <c r="G92" s="218"/>
      <c r="H92" s="222"/>
    </row>
    <row r="93" spans="1:8" x14ac:dyDescent="0.2">
      <c r="A93" s="218"/>
      <c r="B93" s="218"/>
      <c r="C93" s="218"/>
      <c r="D93" s="218"/>
      <c r="E93" s="218"/>
      <c r="F93" s="218"/>
      <c r="G93" s="218"/>
      <c r="H93" s="222"/>
    </row>
    <row r="94" spans="1:8" x14ac:dyDescent="0.2">
      <c r="A94" s="218"/>
      <c r="B94" s="218"/>
      <c r="C94" s="218"/>
      <c r="D94" s="218"/>
      <c r="E94" s="218"/>
      <c r="F94" s="218"/>
      <c r="G94" s="218"/>
      <c r="H94" s="222"/>
    </row>
    <row r="95" spans="1:8" x14ac:dyDescent="0.2">
      <c r="A95" s="218"/>
      <c r="B95" s="218"/>
      <c r="C95" s="218"/>
      <c r="D95" s="218"/>
      <c r="E95" s="218"/>
      <c r="F95" s="218"/>
      <c r="G95" s="218"/>
      <c r="H95" s="222"/>
    </row>
    <row r="96" spans="1:8" x14ac:dyDescent="0.2">
      <c r="A96" s="218"/>
      <c r="B96" s="218"/>
      <c r="C96" s="218"/>
      <c r="D96" s="218"/>
      <c r="E96" s="218"/>
      <c r="F96" s="218"/>
      <c r="G96" s="218"/>
      <c r="H96" s="222"/>
    </row>
    <row r="97" spans="1:8" x14ac:dyDescent="0.2">
      <c r="A97" s="218"/>
      <c r="B97" s="218"/>
      <c r="C97" s="218"/>
      <c r="D97" s="218"/>
      <c r="E97" s="218"/>
      <c r="F97" s="218"/>
      <c r="G97" s="218"/>
      <c r="H97" s="222"/>
    </row>
    <row r="98" spans="1:8" x14ac:dyDescent="0.2">
      <c r="A98" s="218"/>
      <c r="B98" s="218"/>
      <c r="C98" s="218"/>
      <c r="D98" s="218"/>
      <c r="E98" s="218"/>
      <c r="F98" s="218"/>
      <c r="G98" s="218"/>
      <c r="H98" s="222"/>
    </row>
    <row r="99" spans="1:8" x14ac:dyDescent="0.2">
      <c r="A99" s="218"/>
      <c r="B99" s="218"/>
      <c r="C99" s="218"/>
      <c r="D99" s="218"/>
      <c r="E99" s="218"/>
      <c r="F99" s="218"/>
      <c r="G99" s="218"/>
      <c r="H99" s="222"/>
    </row>
    <row r="100" spans="1:8" x14ac:dyDescent="0.2">
      <c r="A100" s="218"/>
      <c r="B100" s="218"/>
      <c r="C100" s="218"/>
      <c r="D100" s="218"/>
      <c r="E100" s="218"/>
      <c r="F100" s="218"/>
      <c r="G100" s="218"/>
      <c r="H100" s="222"/>
    </row>
    <row r="101" spans="1:8" x14ac:dyDescent="0.2">
      <c r="A101" s="218"/>
      <c r="B101" s="218"/>
      <c r="C101" s="218"/>
      <c r="D101" s="218"/>
      <c r="E101" s="218"/>
      <c r="F101" s="218"/>
      <c r="G101" s="218"/>
      <c r="H101" s="222"/>
    </row>
    <row r="102" spans="1:8" x14ac:dyDescent="0.2">
      <c r="A102" s="218"/>
      <c r="B102" s="218"/>
      <c r="C102" s="218"/>
      <c r="D102" s="218"/>
      <c r="E102" s="218"/>
      <c r="F102" s="218"/>
      <c r="G102" s="218"/>
      <c r="H102" s="222"/>
    </row>
    <row r="103" spans="1:8" x14ac:dyDescent="0.2">
      <c r="A103" s="218"/>
      <c r="B103" s="218"/>
      <c r="C103" s="218"/>
      <c r="D103" s="218"/>
      <c r="E103" s="218"/>
      <c r="F103" s="218"/>
      <c r="G103" s="218"/>
      <c r="H103" s="222"/>
    </row>
    <row r="104" spans="1:8" x14ac:dyDescent="0.2">
      <c r="A104" s="218"/>
      <c r="B104" s="218"/>
      <c r="C104" s="218"/>
      <c r="D104" s="218"/>
      <c r="E104" s="218"/>
      <c r="F104" s="218"/>
      <c r="G104" s="218"/>
      <c r="H104" s="222"/>
    </row>
    <row r="105" spans="1:8" x14ac:dyDescent="0.2">
      <c r="A105" s="218"/>
      <c r="B105" s="218"/>
      <c r="C105" s="218"/>
      <c r="D105" s="218"/>
      <c r="E105" s="218"/>
      <c r="F105" s="218"/>
      <c r="G105" s="218"/>
      <c r="H105" s="222"/>
    </row>
    <row r="106" spans="1:8" x14ac:dyDescent="0.2">
      <c r="A106" s="218"/>
      <c r="B106" s="218"/>
      <c r="C106" s="218"/>
      <c r="D106" s="218"/>
      <c r="E106" s="218"/>
      <c r="F106" s="218"/>
      <c r="G106" s="218"/>
      <c r="H106" s="222"/>
    </row>
    <row r="107" spans="1:8" x14ac:dyDescent="0.2">
      <c r="A107" s="218"/>
      <c r="B107" s="218"/>
      <c r="C107" s="218"/>
      <c r="D107" s="218"/>
      <c r="E107" s="218"/>
      <c r="F107" s="218"/>
      <c r="G107" s="218"/>
      <c r="H107" s="222"/>
    </row>
    <row r="108" spans="1:8" x14ac:dyDescent="0.2">
      <c r="A108" s="218"/>
      <c r="B108" s="218"/>
      <c r="C108" s="218"/>
      <c r="D108" s="218"/>
      <c r="E108" s="218"/>
      <c r="F108" s="218"/>
      <c r="G108" s="218"/>
      <c r="H108" s="222"/>
    </row>
    <row r="109" spans="1:8" x14ac:dyDescent="0.2">
      <c r="A109" s="218"/>
      <c r="B109" s="218"/>
      <c r="C109" s="218"/>
      <c r="D109" s="218"/>
      <c r="E109" s="218"/>
      <c r="F109" s="218"/>
      <c r="G109" s="218"/>
      <c r="H109" s="222"/>
    </row>
    <row r="110" spans="1:8" x14ac:dyDescent="0.2">
      <c r="A110" s="218"/>
      <c r="B110" s="218"/>
      <c r="C110" s="218"/>
      <c r="D110" s="218"/>
      <c r="E110" s="218"/>
      <c r="F110" s="218"/>
      <c r="G110" s="218"/>
      <c r="H110" s="222"/>
    </row>
    <row r="111" spans="1:8" x14ac:dyDescent="0.2">
      <c r="A111" s="218"/>
      <c r="B111" s="218"/>
      <c r="C111" s="218"/>
      <c r="D111" s="218"/>
      <c r="E111" s="218"/>
      <c r="F111" s="218"/>
      <c r="G111" s="218"/>
      <c r="H111" s="222"/>
    </row>
    <row r="112" spans="1:8" x14ac:dyDescent="0.2">
      <c r="A112" s="218"/>
      <c r="B112" s="218"/>
      <c r="C112" s="218"/>
      <c r="D112" s="218"/>
      <c r="E112" s="218"/>
      <c r="F112" s="218"/>
      <c r="G112" s="218"/>
      <c r="H112" s="222"/>
    </row>
    <row r="113" spans="1:8" x14ac:dyDescent="0.2">
      <c r="A113" s="218"/>
      <c r="B113" s="218"/>
      <c r="C113" s="218"/>
      <c r="D113" s="218"/>
      <c r="E113" s="218"/>
      <c r="F113" s="218"/>
      <c r="G113" s="218"/>
      <c r="H113" s="222"/>
    </row>
    <row r="114" spans="1:8" x14ac:dyDescent="0.2">
      <c r="A114" s="218"/>
      <c r="B114" s="218"/>
      <c r="C114" s="218"/>
      <c r="D114" s="218"/>
      <c r="E114" s="218"/>
      <c r="F114" s="218"/>
      <c r="G114" s="218"/>
      <c r="H114" s="222"/>
    </row>
    <row r="115" spans="1:8" x14ac:dyDescent="0.2">
      <c r="A115" s="218"/>
      <c r="B115" s="218"/>
      <c r="C115" s="218"/>
      <c r="D115" s="218"/>
      <c r="E115" s="218"/>
      <c r="F115" s="218"/>
      <c r="G115" s="218"/>
      <c r="H115" s="222"/>
    </row>
    <row r="116" spans="1:8" x14ac:dyDescent="0.2">
      <c r="A116" s="218"/>
      <c r="B116" s="218"/>
      <c r="C116" s="218"/>
      <c r="D116" s="218"/>
      <c r="E116" s="218"/>
      <c r="F116" s="218"/>
      <c r="G116" s="218"/>
      <c r="H116" s="222"/>
    </row>
    <row r="117" spans="1:8" x14ac:dyDescent="0.2">
      <c r="A117" s="218"/>
      <c r="B117" s="218"/>
      <c r="C117" s="218"/>
      <c r="D117" s="218"/>
      <c r="E117" s="218"/>
      <c r="F117" s="218"/>
      <c r="G117" s="218"/>
      <c r="H117" s="222"/>
    </row>
    <row r="118" spans="1:8" x14ac:dyDescent="0.2">
      <c r="A118" s="218"/>
      <c r="B118" s="218"/>
      <c r="C118" s="218"/>
      <c r="D118" s="218"/>
      <c r="E118" s="218"/>
      <c r="F118" s="218"/>
      <c r="G118" s="218"/>
      <c r="H118" s="222"/>
    </row>
    <row r="119" spans="1:8" x14ac:dyDescent="0.2">
      <c r="A119" s="218"/>
      <c r="B119" s="218"/>
      <c r="C119" s="218"/>
      <c r="D119" s="218"/>
      <c r="E119" s="218"/>
      <c r="F119" s="218"/>
      <c r="G119" s="218"/>
      <c r="H119" s="222"/>
    </row>
    <row r="120" spans="1:8" x14ac:dyDescent="0.2">
      <c r="A120" s="218"/>
      <c r="B120" s="218"/>
      <c r="C120" s="218"/>
      <c r="D120" s="218"/>
      <c r="E120" s="218"/>
      <c r="F120" s="218"/>
      <c r="G120" s="218"/>
      <c r="H120" s="222"/>
    </row>
    <row r="121" spans="1:8" x14ac:dyDescent="0.2">
      <c r="A121" s="218"/>
      <c r="B121" s="218"/>
      <c r="C121" s="218"/>
      <c r="D121" s="218"/>
      <c r="E121" s="218"/>
      <c r="F121" s="218"/>
      <c r="G121" s="218"/>
      <c r="H121" s="222"/>
    </row>
    <row r="122" spans="1:8" x14ac:dyDescent="0.2">
      <c r="A122" s="218"/>
      <c r="B122" s="218"/>
      <c r="C122" s="218"/>
      <c r="D122" s="218"/>
      <c r="E122" s="218"/>
      <c r="F122" s="218"/>
      <c r="G122" s="218"/>
      <c r="H122" s="222"/>
    </row>
    <row r="123" spans="1:8" x14ac:dyDescent="0.2">
      <c r="A123" s="218"/>
      <c r="B123" s="218"/>
      <c r="C123" s="218"/>
      <c r="D123" s="218"/>
      <c r="E123" s="218"/>
      <c r="F123" s="218"/>
      <c r="G123" s="218"/>
      <c r="H123" s="222"/>
    </row>
    <row r="124" spans="1:8" x14ac:dyDescent="0.2">
      <c r="A124" s="218"/>
      <c r="B124" s="218"/>
      <c r="C124" s="218"/>
      <c r="D124" s="218"/>
      <c r="E124" s="218"/>
      <c r="F124" s="218"/>
      <c r="G124" s="218"/>
      <c r="H124" s="222"/>
    </row>
    <row r="125" spans="1:8" x14ac:dyDescent="0.2">
      <c r="A125" s="218"/>
      <c r="B125" s="218"/>
      <c r="C125" s="218"/>
      <c r="D125" s="218"/>
      <c r="E125" s="218"/>
      <c r="F125" s="218"/>
      <c r="G125" s="218"/>
      <c r="H125" s="222"/>
    </row>
    <row r="126" spans="1:8" x14ac:dyDescent="0.2">
      <c r="A126" s="218"/>
      <c r="B126" s="218"/>
      <c r="C126" s="218"/>
      <c r="D126" s="218"/>
      <c r="E126" s="218"/>
      <c r="F126" s="218"/>
      <c r="G126" s="218"/>
      <c r="H126" s="222"/>
    </row>
    <row r="127" spans="1:8" x14ac:dyDescent="0.2">
      <c r="A127" s="218"/>
      <c r="B127" s="218"/>
      <c r="C127" s="218"/>
      <c r="D127" s="218"/>
      <c r="E127" s="218"/>
      <c r="F127" s="218"/>
      <c r="G127" s="218"/>
      <c r="H127" s="222"/>
    </row>
    <row r="128" spans="1:8" x14ac:dyDescent="0.2">
      <c r="A128" s="218"/>
      <c r="B128" s="218"/>
      <c r="C128" s="218"/>
      <c r="D128" s="218"/>
      <c r="E128" s="218"/>
      <c r="F128" s="218"/>
      <c r="G128" s="218"/>
      <c r="H128" s="222"/>
    </row>
    <row r="129" spans="1:8" x14ac:dyDescent="0.2">
      <c r="A129" s="218"/>
      <c r="B129" s="218"/>
      <c r="C129" s="218"/>
      <c r="D129" s="218"/>
      <c r="E129" s="218"/>
      <c r="F129" s="218"/>
      <c r="G129" s="218"/>
      <c r="H129" s="222"/>
    </row>
    <row r="130" spans="1:8" x14ac:dyDescent="0.2">
      <c r="A130" s="218"/>
      <c r="B130" s="218"/>
      <c r="C130" s="218"/>
      <c r="D130" s="218"/>
      <c r="E130" s="218"/>
      <c r="F130" s="218"/>
      <c r="G130" s="218"/>
      <c r="H130" s="222"/>
    </row>
    <row r="131" spans="1:8" x14ac:dyDescent="0.2">
      <c r="A131" s="218"/>
      <c r="B131" s="218"/>
      <c r="C131" s="218"/>
      <c r="D131" s="218"/>
      <c r="E131" s="218"/>
      <c r="F131" s="218"/>
      <c r="G131" s="218"/>
      <c r="H131" s="222"/>
    </row>
    <row r="132" spans="1:8" x14ac:dyDescent="0.2">
      <c r="A132" s="218"/>
      <c r="B132" s="218"/>
      <c r="C132" s="218"/>
      <c r="D132" s="218"/>
      <c r="E132" s="218"/>
      <c r="F132" s="218"/>
      <c r="G132" s="218"/>
      <c r="H132" s="222"/>
    </row>
    <row r="133" spans="1:8" x14ac:dyDescent="0.2">
      <c r="A133" s="218"/>
      <c r="B133" s="218"/>
      <c r="C133" s="218"/>
      <c r="D133" s="218"/>
      <c r="E133" s="218"/>
      <c r="F133" s="218"/>
      <c r="G133" s="218"/>
      <c r="H133" s="222"/>
    </row>
    <row r="134" spans="1:8" x14ac:dyDescent="0.2">
      <c r="A134" s="218"/>
      <c r="B134" s="218"/>
      <c r="C134" s="218"/>
      <c r="D134" s="218"/>
      <c r="E134" s="218"/>
      <c r="F134" s="218"/>
      <c r="G134" s="218"/>
      <c r="H134" s="222"/>
    </row>
    <row r="135" spans="1:8" x14ac:dyDescent="0.2">
      <c r="A135" s="218"/>
      <c r="B135" s="218"/>
      <c r="C135" s="218"/>
      <c r="D135" s="218"/>
      <c r="E135" s="218"/>
      <c r="F135" s="218"/>
      <c r="G135" s="218"/>
      <c r="H135" s="222"/>
    </row>
    <row r="136" spans="1:8" x14ac:dyDescent="0.2">
      <c r="A136" s="218"/>
      <c r="B136" s="218"/>
      <c r="C136" s="218"/>
      <c r="D136" s="218"/>
      <c r="E136" s="218"/>
      <c r="F136" s="218"/>
      <c r="G136" s="218"/>
      <c r="H136" s="222"/>
    </row>
    <row r="137" spans="1:8" x14ac:dyDescent="0.2">
      <c r="A137" s="218"/>
      <c r="B137" s="218"/>
      <c r="C137" s="218"/>
      <c r="D137" s="218"/>
      <c r="E137" s="218"/>
      <c r="F137" s="218"/>
      <c r="G137" s="218"/>
      <c r="H137" s="222"/>
    </row>
    <row r="138" spans="1:8" x14ac:dyDescent="0.2">
      <c r="A138" s="218"/>
      <c r="B138" s="218"/>
      <c r="C138" s="218"/>
      <c r="D138" s="218"/>
      <c r="E138" s="218"/>
      <c r="F138" s="218"/>
      <c r="G138" s="218"/>
      <c r="H138" s="222"/>
    </row>
    <row r="139" spans="1:8" x14ac:dyDescent="0.2">
      <c r="A139" s="218"/>
      <c r="B139" s="218"/>
      <c r="C139" s="218"/>
      <c r="D139" s="218"/>
      <c r="E139" s="218"/>
      <c r="F139" s="218"/>
      <c r="G139" s="218"/>
      <c r="H139" s="222"/>
    </row>
    <row r="140" spans="1:8" x14ac:dyDescent="0.2">
      <c r="A140" s="218"/>
      <c r="B140" s="218"/>
      <c r="C140" s="218"/>
      <c r="D140" s="218"/>
      <c r="E140" s="218"/>
      <c r="F140" s="218"/>
      <c r="G140" s="218"/>
      <c r="H140" s="222"/>
    </row>
    <row r="141" spans="1:8" x14ac:dyDescent="0.2">
      <c r="A141" s="218"/>
      <c r="B141" s="218"/>
      <c r="C141" s="218"/>
      <c r="D141" s="218"/>
      <c r="E141" s="218"/>
      <c r="F141" s="218"/>
      <c r="G141" s="218"/>
      <c r="H141" s="222"/>
    </row>
    <row r="142" spans="1:8" x14ac:dyDescent="0.2">
      <c r="A142" s="218"/>
      <c r="B142" s="218"/>
      <c r="C142" s="218"/>
      <c r="D142" s="218"/>
      <c r="E142" s="218"/>
      <c r="F142" s="218"/>
      <c r="G142" s="218"/>
      <c r="H142" s="222"/>
    </row>
    <row r="143" spans="1:8" x14ac:dyDescent="0.2">
      <c r="A143" s="218"/>
      <c r="B143" s="218"/>
      <c r="C143" s="218"/>
      <c r="D143" s="218"/>
      <c r="E143" s="218"/>
      <c r="F143" s="218"/>
      <c r="G143" s="218"/>
      <c r="H143" s="222"/>
    </row>
    <row r="144" spans="1:8" x14ac:dyDescent="0.2">
      <c r="A144" s="218"/>
      <c r="B144" s="218"/>
      <c r="C144" s="218"/>
      <c r="D144" s="218"/>
      <c r="E144" s="218"/>
      <c r="F144" s="218"/>
      <c r="G144" s="218"/>
      <c r="H144" s="222"/>
    </row>
    <row r="145" spans="1:8" x14ac:dyDescent="0.2">
      <c r="A145" s="218"/>
      <c r="B145" s="218"/>
      <c r="C145" s="218"/>
      <c r="D145" s="218"/>
      <c r="E145" s="218"/>
      <c r="F145" s="218"/>
      <c r="G145" s="218"/>
      <c r="H145" s="222"/>
    </row>
    <row r="146" spans="1:8" x14ac:dyDescent="0.2">
      <c r="A146" s="218"/>
      <c r="B146" s="218"/>
      <c r="C146" s="218"/>
      <c r="D146" s="218"/>
      <c r="E146" s="218"/>
      <c r="F146" s="218"/>
      <c r="G146" s="218"/>
      <c r="H146" s="222"/>
    </row>
    <row r="147" spans="1:8" x14ac:dyDescent="0.2">
      <c r="A147" s="218"/>
      <c r="B147" s="218"/>
      <c r="C147" s="218"/>
      <c r="D147" s="218"/>
      <c r="E147" s="218"/>
      <c r="F147" s="218"/>
      <c r="G147" s="218"/>
      <c r="H147" s="222"/>
    </row>
    <row r="148" spans="1:8" x14ac:dyDescent="0.2">
      <c r="A148" s="218"/>
      <c r="B148" s="218"/>
      <c r="C148" s="218"/>
      <c r="D148" s="218"/>
      <c r="E148" s="218"/>
      <c r="F148" s="218"/>
      <c r="G148" s="218"/>
      <c r="H148" s="222"/>
    </row>
    <row r="149" spans="1:8" x14ac:dyDescent="0.2">
      <c r="A149" s="218"/>
      <c r="B149" s="218"/>
      <c r="C149" s="218"/>
      <c r="D149" s="218"/>
      <c r="E149" s="218"/>
      <c r="F149" s="218"/>
      <c r="G149" s="218"/>
      <c r="H149" s="222"/>
    </row>
    <row r="150" spans="1:8" x14ac:dyDescent="0.2">
      <c r="A150" s="218"/>
      <c r="B150" s="218"/>
      <c r="C150" s="218"/>
      <c r="D150" s="218"/>
      <c r="E150" s="218"/>
      <c r="F150" s="218"/>
      <c r="G150" s="218"/>
      <c r="H150" s="222"/>
    </row>
    <row r="151" spans="1:8" x14ac:dyDescent="0.2">
      <c r="A151" s="218"/>
      <c r="B151" s="218"/>
      <c r="C151" s="218"/>
      <c r="D151" s="218"/>
      <c r="E151" s="218"/>
      <c r="F151" s="218"/>
      <c r="G151" s="218"/>
      <c r="H151" s="222"/>
    </row>
    <row r="152" spans="1:8" x14ac:dyDescent="0.2">
      <c r="A152" s="218"/>
      <c r="B152" s="218"/>
      <c r="C152" s="218"/>
      <c r="D152" s="218"/>
      <c r="E152" s="218"/>
      <c r="F152" s="218"/>
      <c r="G152" s="218"/>
      <c r="H152" s="222"/>
    </row>
    <row r="153" spans="1:8" x14ac:dyDescent="0.2">
      <c r="A153" s="218"/>
      <c r="B153" s="218"/>
      <c r="C153" s="218"/>
      <c r="D153" s="218"/>
      <c r="E153" s="218"/>
      <c r="F153" s="218"/>
      <c r="G153" s="218"/>
      <c r="H153" s="222"/>
    </row>
    <row r="154" spans="1:8" x14ac:dyDescent="0.2">
      <c r="A154" s="218"/>
      <c r="B154" s="218"/>
      <c r="C154" s="218"/>
      <c r="D154" s="218"/>
      <c r="E154" s="218"/>
      <c r="F154" s="218"/>
      <c r="G154" s="218"/>
      <c r="H154" s="222"/>
    </row>
    <row r="155" spans="1:8" x14ac:dyDescent="0.2">
      <c r="A155" s="218"/>
      <c r="B155" s="218"/>
      <c r="C155" s="218"/>
      <c r="D155" s="218"/>
      <c r="E155" s="218"/>
      <c r="F155" s="218"/>
      <c r="G155" s="218"/>
      <c r="H155" s="222"/>
    </row>
    <row r="156" spans="1:8" x14ac:dyDescent="0.2">
      <c r="A156" s="218"/>
      <c r="B156" s="218"/>
      <c r="C156" s="218"/>
      <c r="D156" s="218"/>
      <c r="E156" s="218"/>
      <c r="F156" s="218"/>
      <c r="G156" s="218"/>
      <c r="H156" s="222"/>
    </row>
    <row r="157" spans="1:8" x14ac:dyDescent="0.2">
      <c r="A157" s="218"/>
      <c r="B157" s="218"/>
      <c r="C157" s="218"/>
      <c r="D157" s="218"/>
      <c r="E157" s="218"/>
      <c r="F157" s="218"/>
      <c r="G157" s="218"/>
      <c r="H157" s="222"/>
    </row>
    <row r="158" spans="1:8" x14ac:dyDescent="0.2">
      <c r="A158" s="218"/>
      <c r="B158" s="218"/>
      <c r="C158" s="218"/>
      <c r="D158" s="218"/>
      <c r="E158" s="218"/>
      <c r="F158" s="218"/>
      <c r="G158" s="218"/>
      <c r="H158" s="222"/>
    </row>
    <row r="159" spans="1:8" x14ac:dyDescent="0.2">
      <c r="A159" s="218"/>
      <c r="B159" s="218"/>
      <c r="C159" s="218"/>
      <c r="D159" s="218"/>
      <c r="E159" s="218"/>
      <c r="F159" s="218"/>
      <c r="G159" s="218"/>
      <c r="H159" s="222"/>
    </row>
    <row r="160" spans="1:8" x14ac:dyDescent="0.2">
      <c r="A160" s="218"/>
      <c r="B160" s="218"/>
      <c r="C160" s="218"/>
      <c r="D160" s="218"/>
      <c r="E160" s="218"/>
      <c r="F160" s="218"/>
      <c r="G160" s="218"/>
      <c r="H160" s="222"/>
    </row>
    <row r="161" spans="1:8" x14ac:dyDescent="0.2">
      <c r="A161" s="218"/>
      <c r="B161" s="218"/>
      <c r="C161" s="218"/>
      <c r="D161" s="218"/>
      <c r="E161" s="218"/>
      <c r="F161" s="218"/>
      <c r="G161" s="218"/>
      <c r="H161" s="222"/>
    </row>
    <row r="162" spans="1:8" x14ac:dyDescent="0.2">
      <c r="A162" s="218"/>
      <c r="B162" s="218"/>
      <c r="C162" s="218"/>
      <c r="D162" s="218"/>
      <c r="E162" s="218"/>
      <c r="F162" s="218"/>
      <c r="G162" s="218"/>
      <c r="H162" s="222"/>
    </row>
    <row r="163" spans="1:8" x14ac:dyDescent="0.2">
      <c r="A163" s="218"/>
      <c r="B163" s="218"/>
      <c r="C163" s="218"/>
      <c r="D163" s="218"/>
      <c r="E163" s="218"/>
      <c r="F163" s="218"/>
      <c r="G163" s="218"/>
      <c r="H163" s="222"/>
    </row>
    <row r="164" spans="1:8" x14ac:dyDescent="0.2">
      <c r="A164" s="218"/>
      <c r="B164" s="218"/>
      <c r="C164" s="218"/>
      <c r="D164" s="218"/>
      <c r="E164" s="218"/>
      <c r="F164" s="218"/>
      <c r="G164" s="218"/>
      <c r="H164" s="222"/>
    </row>
    <row r="165" spans="1:8" x14ac:dyDescent="0.2">
      <c r="A165" s="218"/>
      <c r="B165" s="218"/>
      <c r="C165" s="218"/>
      <c r="D165" s="218"/>
      <c r="E165" s="218"/>
      <c r="F165" s="218"/>
      <c r="G165" s="218"/>
      <c r="H165" s="222"/>
    </row>
    <row r="166" spans="1:8" x14ac:dyDescent="0.2">
      <c r="A166" s="218"/>
      <c r="B166" s="218"/>
      <c r="C166" s="218"/>
      <c r="D166" s="218"/>
      <c r="E166" s="218"/>
      <c r="F166" s="218"/>
      <c r="G166" s="218"/>
      <c r="H166" s="222"/>
    </row>
    <row r="167" spans="1:8" x14ac:dyDescent="0.2">
      <c r="A167" s="218"/>
      <c r="B167" s="218"/>
      <c r="C167" s="218"/>
      <c r="D167" s="218"/>
      <c r="E167" s="218"/>
      <c r="F167" s="218"/>
      <c r="G167" s="218"/>
      <c r="H167" s="222"/>
    </row>
    <row r="168" spans="1:8" x14ac:dyDescent="0.2">
      <c r="A168" s="218"/>
      <c r="B168" s="218"/>
      <c r="C168" s="218"/>
      <c r="D168" s="218"/>
      <c r="E168" s="218"/>
      <c r="F168" s="218"/>
      <c r="G168" s="218"/>
      <c r="H168" s="222"/>
    </row>
    <row r="169" spans="1:8" x14ac:dyDescent="0.2">
      <c r="A169" s="218"/>
      <c r="B169" s="218"/>
      <c r="C169" s="218"/>
      <c r="D169" s="218"/>
      <c r="E169" s="218"/>
      <c r="F169" s="218"/>
      <c r="G169" s="218"/>
      <c r="H169" s="222"/>
    </row>
    <row r="170" spans="1:8" x14ac:dyDescent="0.2">
      <c r="A170" s="218"/>
      <c r="B170" s="218"/>
      <c r="C170" s="218"/>
      <c r="D170" s="218"/>
      <c r="E170" s="218"/>
      <c r="F170" s="218"/>
      <c r="G170" s="218"/>
      <c r="H170" s="222"/>
    </row>
    <row r="171" spans="1:8" x14ac:dyDescent="0.2">
      <c r="A171" s="218"/>
      <c r="B171" s="218"/>
      <c r="C171" s="218"/>
      <c r="D171" s="218"/>
      <c r="E171" s="218"/>
      <c r="F171" s="218"/>
      <c r="G171" s="218"/>
      <c r="H171" s="222"/>
    </row>
    <row r="172" spans="1:8" x14ac:dyDescent="0.2">
      <c r="A172" s="218"/>
      <c r="B172" s="218"/>
      <c r="C172" s="218"/>
      <c r="D172" s="218"/>
      <c r="E172" s="218"/>
      <c r="F172" s="218"/>
      <c r="G172" s="218"/>
      <c r="H172" s="222"/>
    </row>
    <row r="173" spans="1:8" x14ac:dyDescent="0.2">
      <c r="A173" s="218"/>
      <c r="B173" s="218"/>
      <c r="C173" s="218"/>
      <c r="D173" s="218"/>
      <c r="E173" s="218"/>
      <c r="F173" s="218"/>
      <c r="G173" s="218"/>
      <c r="H173" s="222"/>
    </row>
    <row r="174" spans="1:8" x14ac:dyDescent="0.2">
      <c r="A174" s="218"/>
      <c r="B174" s="218"/>
      <c r="C174" s="218"/>
      <c r="D174" s="218"/>
      <c r="E174" s="218"/>
      <c r="F174" s="218"/>
      <c r="G174" s="218"/>
      <c r="H174" s="222"/>
    </row>
    <row r="175" spans="1:8" x14ac:dyDescent="0.2">
      <c r="A175" s="218"/>
      <c r="B175" s="218"/>
      <c r="C175" s="218"/>
      <c r="D175" s="218"/>
      <c r="E175" s="218"/>
      <c r="F175" s="218"/>
      <c r="G175" s="218"/>
      <c r="H175" s="222"/>
    </row>
    <row r="176" spans="1:8" x14ac:dyDescent="0.2">
      <c r="A176" s="218"/>
      <c r="B176" s="218"/>
      <c r="C176" s="218"/>
      <c r="D176" s="218"/>
      <c r="E176" s="218"/>
      <c r="F176" s="218"/>
      <c r="G176" s="218"/>
      <c r="H176" s="222"/>
    </row>
    <row r="177" spans="1:8" x14ac:dyDescent="0.2">
      <c r="A177" s="218"/>
      <c r="B177" s="218"/>
      <c r="C177" s="218"/>
      <c r="D177" s="218"/>
      <c r="E177" s="218"/>
      <c r="F177" s="218"/>
      <c r="G177" s="218"/>
      <c r="H177" s="222"/>
    </row>
    <row r="178" spans="1:8" x14ac:dyDescent="0.2">
      <c r="A178" s="218"/>
      <c r="B178" s="218"/>
      <c r="C178" s="218"/>
      <c r="D178" s="218"/>
      <c r="E178" s="218"/>
      <c r="F178" s="218"/>
      <c r="G178" s="218"/>
      <c r="H178" s="222"/>
    </row>
    <row r="179" spans="1:8" x14ac:dyDescent="0.2">
      <c r="A179" s="218"/>
      <c r="B179" s="218"/>
      <c r="C179" s="218"/>
      <c r="D179" s="218"/>
      <c r="E179" s="218"/>
      <c r="F179" s="218"/>
      <c r="G179" s="218"/>
      <c r="H179" s="222"/>
    </row>
    <row r="180" spans="1:8" x14ac:dyDescent="0.2">
      <c r="A180" s="218"/>
      <c r="B180" s="218"/>
      <c r="C180" s="218"/>
      <c r="D180" s="218"/>
      <c r="E180" s="218"/>
      <c r="F180" s="218"/>
      <c r="G180" s="218"/>
      <c r="H180" s="222"/>
    </row>
    <row r="181" spans="1:8" x14ac:dyDescent="0.2">
      <c r="A181" s="218"/>
      <c r="B181" s="218"/>
      <c r="C181" s="218"/>
      <c r="D181" s="218"/>
      <c r="E181" s="218"/>
      <c r="F181" s="218"/>
      <c r="G181" s="218"/>
      <c r="H181" s="222"/>
    </row>
    <row r="182" spans="1:8" x14ac:dyDescent="0.2">
      <c r="A182" s="218"/>
      <c r="B182" s="218"/>
      <c r="C182" s="218"/>
      <c r="D182" s="218"/>
      <c r="E182" s="218"/>
      <c r="F182" s="218"/>
      <c r="G182" s="218"/>
      <c r="H182" s="222"/>
    </row>
    <row r="183" spans="1:8" x14ac:dyDescent="0.2">
      <c r="A183" s="218"/>
      <c r="B183" s="218"/>
      <c r="C183" s="218"/>
      <c r="D183" s="218"/>
      <c r="E183" s="218"/>
      <c r="F183" s="218"/>
      <c r="G183" s="218"/>
      <c r="H183" s="222"/>
    </row>
    <row r="184" spans="1:8" x14ac:dyDescent="0.2">
      <c r="A184" s="218"/>
      <c r="B184" s="218"/>
      <c r="C184" s="218"/>
      <c r="D184" s="218"/>
      <c r="E184" s="218"/>
      <c r="F184" s="218"/>
      <c r="G184" s="218"/>
      <c r="H184" s="222"/>
    </row>
    <row r="185" spans="1:8" x14ac:dyDescent="0.2">
      <c r="A185" s="218"/>
      <c r="B185" s="218"/>
      <c r="C185" s="218"/>
      <c r="D185" s="218"/>
      <c r="E185" s="218"/>
      <c r="F185" s="218"/>
      <c r="G185" s="218"/>
      <c r="H185" s="222"/>
    </row>
    <row r="186" spans="1:8" x14ac:dyDescent="0.2">
      <c r="A186" s="218"/>
      <c r="B186" s="218"/>
      <c r="C186" s="218"/>
      <c r="D186" s="218"/>
      <c r="E186" s="218"/>
      <c r="F186" s="218"/>
      <c r="G186" s="218"/>
      <c r="H186" s="222"/>
    </row>
    <row r="187" spans="1:8" x14ac:dyDescent="0.2">
      <c r="A187" s="218"/>
      <c r="B187" s="218"/>
      <c r="C187" s="218"/>
      <c r="D187" s="218"/>
      <c r="E187" s="218"/>
      <c r="F187" s="218"/>
      <c r="G187" s="218"/>
      <c r="H187" s="222"/>
    </row>
    <row r="188" spans="1:8" x14ac:dyDescent="0.2">
      <c r="A188" s="218"/>
      <c r="B188" s="218"/>
      <c r="C188" s="218"/>
      <c r="D188" s="218"/>
      <c r="E188" s="218"/>
      <c r="F188" s="218"/>
      <c r="G188" s="218"/>
      <c r="H188" s="222"/>
    </row>
    <row r="189" spans="1:8" x14ac:dyDescent="0.2">
      <c r="A189" s="218"/>
      <c r="B189" s="218"/>
      <c r="C189" s="218"/>
      <c r="D189" s="218"/>
      <c r="E189" s="218"/>
      <c r="F189" s="218"/>
      <c r="G189" s="218"/>
      <c r="H189" s="222"/>
    </row>
    <row r="190" spans="1:8" x14ac:dyDescent="0.2">
      <c r="A190" s="218"/>
      <c r="B190" s="218"/>
      <c r="C190" s="218"/>
      <c r="D190" s="218"/>
      <c r="E190" s="218"/>
      <c r="F190" s="218"/>
      <c r="G190" s="218"/>
      <c r="H190" s="222"/>
    </row>
    <row r="191" spans="1:8" x14ac:dyDescent="0.2">
      <c r="A191" s="218"/>
      <c r="B191" s="218"/>
      <c r="C191" s="218"/>
      <c r="D191" s="218"/>
      <c r="E191" s="218"/>
      <c r="F191" s="218"/>
      <c r="G191" s="218"/>
      <c r="H191" s="222"/>
    </row>
    <row r="192" spans="1:8" x14ac:dyDescent="0.2">
      <c r="A192" s="218"/>
      <c r="B192" s="218"/>
      <c r="C192" s="218"/>
      <c r="D192" s="218"/>
      <c r="E192" s="218"/>
      <c r="F192" s="218"/>
      <c r="G192" s="218"/>
      <c r="H192" s="222"/>
    </row>
    <row r="193" spans="1:8" x14ac:dyDescent="0.2">
      <c r="A193" s="218"/>
      <c r="B193" s="218"/>
      <c r="C193" s="218"/>
      <c r="D193" s="218"/>
      <c r="E193" s="218"/>
      <c r="F193" s="218"/>
      <c r="G193" s="218"/>
      <c r="H193" s="222"/>
    </row>
    <row r="194" spans="1:8" x14ac:dyDescent="0.2">
      <c r="A194" s="218"/>
      <c r="B194" s="218"/>
      <c r="C194" s="218"/>
      <c r="D194" s="218"/>
      <c r="E194" s="218"/>
      <c r="F194" s="218"/>
      <c r="G194" s="218"/>
      <c r="H194" s="222"/>
    </row>
    <row r="195" spans="1:8" x14ac:dyDescent="0.2">
      <c r="A195" s="218"/>
      <c r="B195" s="218"/>
      <c r="C195" s="218"/>
      <c r="D195" s="218"/>
      <c r="E195" s="218"/>
      <c r="F195" s="218"/>
      <c r="G195" s="218"/>
      <c r="H195" s="222"/>
    </row>
    <row r="196" spans="1:8" x14ac:dyDescent="0.2">
      <c r="A196" s="218"/>
      <c r="B196" s="218"/>
      <c r="C196" s="218"/>
      <c r="D196" s="218"/>
      <c r="E196" s="218"/>
      <c r="F196" s="218"/>
      <c r="G196" s="218"/>
      <c r="H196" s="222"/>
    </row>
    <row r="197" spans="1:8" x14ac:dyDescent="0.2">
      <c r="A197" s="218"/>
      <c r="B197" s="218"/>
      <c r="C197" s="218"/>
      <c r="D197" s="218"/>
      <c r="E197" s="218"/>
      <c r="F197" s="218"/>
      <c r="G197" s="218"/>
      <c r="H197" s="222"/>
    </row>
    <row r="198" spans="1:8" x14ac:dyDescent="0.2">
      <c r="A198" s="218"/>
      <c r="B198" s="218"/>
      <c r="C198" s="218"/>
      <c r="D198" s="218"/>
      <c r="E198" s="218"/>
      <c r="F198" s="218"/>
      <c r="G198" s="218"/>
      <c r="H198" s="222"/>
    </row>
    <row r="199" spans="1:8" x14ac:dyDescent="0.2">
      <c r="A199" s="218"/>
      <c r="B199" s="218"/>
      <c r="C199" s="218"/>
      <c r="D199" s="218"/>
      <c r="E199" s="218"/>
      <c r="F199" s="218"/>
      <c r="G199" s="218"/>
      <c r="H199" s="222"/>
    </row>
    <row r="200" spans="1:8" x14ac:dyDescent="0.2">
      <c r="A200" s="218"/>
      <c r="B200" s="218"/>
      <c r="C200" s="218"/>
      <c r="D200" s="218"/>
      <c r="E200" s="218"/>
      <c r="F200" s="218"/>
      <c r="G200" s="218"/>
      <c r="H200" s="222"/>
    </row>
    <row r="201" spans="1:8" x14ac:dyDescent="0.2">
      <c r="A201" s="218"/>
      <c r="B201" s="218"/>
      <c r="C201" s="218"/>
      <c r="D201" s="218"/>
      <c r="E201" s="218"/>
      <c r="F201" s="218"/>
      <c r="G201" s="218"/>
      <c r="H201" s="222"/>
    </row>
    <row r="202" spans="1:8" x14ac:dyDescent="0.2">
      <c r="A202" s="218"/>
      <c r="B202" s="218"/>
      <c r="C202" s="218"/>
      <c r="D202" s="218"/>
      <c r="E202" s="218"/>
      <c r="F202" s="218"/>
      <c r="G202" s="218"/>
      <c r="H202" s="222"/>
    </row>
    <row r="203" spans="1:8" x14ac:dyDescent="0.2">
      <c r="A203" s="218"/>
      <c r="B203" s="218"/>
      <c r="C203" s="218"/>
      <c r="D203" s="218"/>
      <c r="E203" s="218"/>
      <c r="F203" s="218"/>
      <c r="G203" s="218"/>
      <c r="H203" s="222"/>
    </row>
    <row r="204" spans="1:8" x14ac:dyDescent="0.2">
      <c r="A204" s="218"/>
      <c r="B204" s="218"/>
      <c r="C204" s="218"/>
      <c r="D204" s="218"/>
      <c r="E204" s="218"/>
      <c r="F204" s="218"/>
      <c r="G204" s="218"/>
      <c r="H204" s="222"/>
    </row>
    <row r="205" spans="1:8" x14ac:dyDescent="0.2">
      <c r="A205" s="218"/>
      <c r="B205" s="218"/>
      <c r="C205" s="218"/>
      <c r="D205" s="218"/>
      <c r="E205" s="218"/>
      <c r="F205" s="218"/>
      <c r="G205" s="218"/>
      <c r="H205" s="222"/>
    </row>
    <row r="206" spans="1:8" x14ac:dyDescent="0.2">
      <c r="A206" s="218"/>
      <c r="B206" s="218"/>
      <c r="C206" s="218"/>
      <c r="D206" s="218"/>
      <c r="E206" s="218"/>
      <c r="F206" s="218"/>
      <c r="G206" s="218"/>
      <c r="H206" s="222"/>
    </row>
    <row r="207" spans="1:8" x14ac:dyDescent="0.2">
      <c r="A207" s="218"/>
      <c r="B207" s="218"/>
      <c r="C207" s="218"/>
      <c r="D207" s="218"/>
      <c r="E207" s="218"/>
      <c r="F207" s="218"/>
      <c r="G207" s="218"/>
      <c r="H207" s="222"/>
    </row>
    <row r="208" spans="1:8" x14ac:dyDescent="0.2">
      <c r="A208" s="218"/>
      <c r="B208" s="218"/>
      <c r="C208" s="218"/>
      <c r="D208" s="218"/>
      <c r="E208" s="218"/>
      <c r="F208" s="218"/>
      <c r="G208" s="218"/>
      <c r="H208" s="222"/>
    </row>
    <row r="209" spans="1:8" x14ac:dyDescent="0.2">
      <c r="A209" s="218"/>
      <c r="B209" s="218"/>
      <c r="C209" s="218"/>
      <c r="D209" s="218"/>
      <c r="E209" s="218"/>
      <c r="F209" s="218"/>
      <c r="G209" s="218"/>
      <c r="H209" s="222"/>
    </row>
    <row r="210" spans="1:8" x14ac:dyDescent="0.2">
      <c r="A210" s="218"/>
      <c r="B210" s="218"/>
      <c r="C210" s="218"/>
      <c r="D210" s="218"/>
      <c r="E210" s="218"/>
      <c r="F210" s="218"/>
      <c r="G210" s="218"/>
      <c r="H210" s="222"/>
    </row>
    <row r="211" spans="1:8" x14ac:dyDescent="0.2">
      <c r="A211" s="218"/>
      <c r="B211" s="218"/>
      <c r="C211" s="218"/>
      <c r="D211" s="218"/>
      <c r="E211" s="218"/>
      <c r="F211" s="218"/>
      <c r="G211" s="218"/>
      <c r="H211" s="222"/>
    </row>
    <row r="212" spans="1:8" x14ac:dyDescent="0.2">
      <c r="A212" s="218"/>
      <c r="B212" s="218"/>
      <c r="C212" s="218"/>
      <c r="D212" s="218"/>
      <c r="E212" s="218"/>
      <c r="F212" s="218"/>
      <c r="G212" s="218"/>
      <c r="H212" s="222"/>
    </row>
    <row r="213" spans="1:8" x14ac:dyDescent="0.2">
      <c r="A213" s="218"/>
      <c r="B213" s="218"/>
      <c r="C213" s="218"/>
      <c r="D213" s="218"/>
      <c r="E213" s="218"/>
      <c r="F213" s="218"/>
      <c r="G213" s="218"/>
      <c r="H213" s="222"/>
    </row>
    <row r="214" spans="1:8" x14ac:dyDescent="0.2">
      <c r="A214" s="218"/>
      <c r="B214" s="218"/>
      <c r="C214" s="218"/>
      <c r="D214" s="218"/>
      <c r="E214" s="218"/>
      <c r="F214" s="218"/>
      <c r="G214" s="218"/>
      <c r="H214" s="222"/>
    </row>
    <row r="215" spans="1:8" x14ac:dyDescent="0.2">
      <c r="A215" s="218"/>
      <c r="B215" s="218"/>
      <c r="C215" s="218"/>
      <c r="D215" s="218"/>
      <c r="E215" s="218"/>
      <c r="F215" s="218"/>
      <c r="G215" s="218"/>
      <c r="H215" s="222"/>
    </row>
    <row r="216" spans="1:8" x14ac:dyDescent="0.2">
      <c r="A216" s="218"/>
      <c r="B216" s="218"/>
      <c r="C216" s="218"/>
      <c r="D216" s="218"/>
      <c r="E216" s="218"/>
      <c r="F216" s="218"/>
      <c r="G216" s="218"/>
      <c r="H216" s="222"/>
    </row>
    <row r="217" spans="1:8" x14ac:dyDescent="0.2">
      <c r="A217" s="218"/>
      <c r="B217" s="218"/>
      <c r="C217" s="218"/>
      <c r="D217" s="218"/>
      <c r="E217" s="218"/>
      <c r="F217" s="218"/>
      <c r="G217" s="218"/>
      <c r="H217" s="222"/>
    </row>
    <row r="218" spans="1:8" x14ac:dyDescent="0.2">
      <c r="A218" s="218"/>
      <c r="B218" s="218"/>
      <c r="C218" s="218"/>
      <c r="D218" s="218"/>
      <c r="E218" s="218"/>
      <c r="F218" s="218"/>
      <c r="G218" s="218"/>
      <c r="H218" s="222"/>
    </row>
    <row r="219" spans="1:8" x14ac:dyDescent="0.2">
      <c r="A219" s="218"/>
      <c r="B219" s="218"/>
      <c r="C219" s="218"/>
      <c r="D219" s="218"/>
      <c r="E219" s="218"/>
      <c r="F219" s="218"/>
      <c r="G219" s="218"/>
      <c r="H219" s="222"/>
    </row>
    <row r="220" spans="1:8" x14ac:dyDescent="0.2">
      <c r="A220" s="218"/>
      <c r="B220" s="218"/>
      <c r="C220" s="218"/>
      <c r="D220" s="218"/>
      <c r="E220" s="218"/>
      <c r="F220" s="218"/>
      <c r="G220" s="218"/>
      <c r="H220" s="222"/>
    </row>
    <row r="221" spans="1:8" x14ac:dyDescent="0.2">
      <c r="A221" s="218"/>
      <c r="B221" s="218"/>
      <c r="C221" s="218"/>
      <c r="D221" s="218"/>
      <c r="E221" s="218"/>
      <c r="F221" s="218"/>
      <c r="G221" s="218"/>
      <c r="H221" s="222"/>
    </row>
    <row r="222" spans="1:8" x14ac:dyDescent="0.2">
      <c r="A222" s="218"/>
      <c r="B222" s="218"/>
      <c r="C222" s="218"/>
      <c r="D222" s="218"/>
      <c r="E222" s="218"/>
      <c r="F222" s="218"/>
      <c r="G222" s="218"/>
      <c r="H222" s="222"/>
    </row>
    <row r="223" spans="1:8" x14ac:dyDescent="0.2">
      <c r="A223" s="218"/>
      <c r="B223" s="218"/>
      <c r="C223" s="218"/>
      <c r="D223" s="218"/>
      <c r="E223" s="218"/>
      <c r="F223" s="218"/>
      <c r="G223" s="218"/>
      <c r="H223" s="222"/>
    </row>
    <row r="224" spans="1:8" x14ac:dyDescent="0.2">
      <c r="A224" s="218"/>
      <c r="B224" s="218"/>
      <c r="C224" s="218"/>
      <c r="D224" s="218"/>
      <c r="E224" s="218"/>
      <c r="F224" s="218"/>
      <c r="G224" s="218"/>
      <c r="H224" s="222"/>
    </row>
    <row r="225" spans="1:8" x14ac:dyDescent="0.2">
      <c r="A225" s="218"/>
      <c r="B225" s="218"/>
      <c r="C225" s="218"/>
      <c r="D225" s="218"/>
      <c r="E225" s="218"/>
      <c r="F225" s="218"/>
      <c r="G225" s="218"/>
      <c r="H225" s="222"/>
    </row>
    <row r="226" spans="1:8" x14ac:dyDescent="0.2">
      <c r="A226" s="218"/>
      <c r="B226" s="218"/>
      <c r="C226" s="218"/>
      <c r="D226" s="218"/>
      <c r="E226" s="218"/>
      <c r="F226" s="218"/>
      <c r="G226" s="218"/>
      <c r="H226" s="222"/>
    </row>
    <row r="227" spans="1:8" x14ac:dyDescent="0.2">
      <c r="A227" s="218"/>
      <c r="B227" s="218"/>
      <c r="C227" s="218"/>
      <c r="D227" s="218"/>
      <c r="E227" s="218"/>
      <c r="F227" s="218"/>
      <c r="G227" s="218"/>
      <c r="H227" s="222"/>
    </row>
    <row r="228" spans="1:8" x14ac:dyDescent="0.2">
      <c r="A228" s="218"/>
      <c r="B228" s="218"/>
      <c r="C228" s="218"/>
      <c r="D228" s="218"/>
      <c r="E228" s="218"/>
      <c r="F228" s="218"/>
      <c r="G228" s="218"/>
      <c r="H228" s="222"/>
    </row>
    <row r="229" spans="1:8" x14ac:dyDescent="0.2">
      <c r="A229" s="218"/>
      <c r="B229" s="218"/>
      <c r="C229" s="218"/>
      <c r="D229" s="218"/>
      <c r="E229" s="218"/>
      <c r="F229" s="218"/>
      <c r="G229" s="218"/>
      <c r="H229" s="222"/>
    </row>
    <row r="230" spans="1:8" x14ac:dyDescent="0.2">
      <c r="A230" s="218"/>
      <c r="B230" s="218"/>
      <c r="C230" s="218"/>
      <c r="D230" s="218"/>
      <c r="E230" s="218"/>
      <c r="F230" s="218"/>
      <c r="G230" s="218"/>
      <c r="H230" s="222"/>
    </row>
    <row r="231" spans="1:8" x14ac:dyDescent="0.2">
      <c r="A231" s="218"/>
      <c r="B231" s="218"/>
      <c r="C231" s="218"/>
      <c r="D231" s="218"/>
      <c r="E231" s="218"/>
      <c r="F231" s="218"/>
      <c r="G231" s="218"/>
      <c r="H231" s="222"/>
    </row>
    <row r="232" spans="1:8" x14ac:dyDescent="0.2">
      <c r="A232" s="218"/>
      <c r="B232" s="218"/>
      <c r="C232" s="218"/>
      <c r="D232" s="218"/>
      <c r="E232" s="218"/>
      <c r="F232" s="218"/>
      <c r="G232" s="218"/>
      <c r="H232" s="222"/>
    </row>
    <row r="233" spans="1:8" x14ac:dyDescent="0.2">
      <c r="A233" s="218"/>
      <c r="B233" s="218"/>
      <c r="C233" s="218"/>
      <c r="D233" s="218"/>
      <c r="E233" s="218"/>
      <c r="F233" s="218"/>
      <c r="G233" s="218"/>
      <c r="H233" s="222"/>
    </row>
    <row r="234" spans="1:8" x14ac:dyDescent="0.2">
      <c r="A234" s="218"/>
      <c r="B234" s="218"/>
      <c r="C234" s="218"/>
      <c r="D234" s="218"/>
      <c r="E234" s="218"/>
      <c r="F234" s="218"/>
      <c r="G234" s="218"/>
      <c r="H234" s="222"/>
    </row>
    <row r="235" spans="1:8" x14ac:dyDescent="0.2">
      <c r="A235" s="218"/>
      <c r="B235" s="218"/>
      <c r="C235" s="218"/>
      <c r="D235" s="218"/>
      <c r="E235" s="218"/>
      <c r="F235" s="218"/>
      <c r="G235" s="218"/>
      <c r="H235" s="222"/>
    </row>
    <row r="236" spans="1:8" x14ac:dyDescent="0.2">
      <c r="A236" s="218"/>
      <c r="B236" s="218"/>
      <c r="C236" s="218"/>
      <c r="D236" s="218"/>
      <c r="E236" s="218"/>
      <c r="F236" s="218"/>
      <c r="G236" s="218"/>
      <c r="H236" s="222"/>
    </row>
    <row r="237" spans="1:8" x14ac:dyDescent="0.2">
      <c r="A237" s="218"/>
      <c r="B237" s="218"/>
      <c r="C237" s="218"/>
      <c r="D237" s="218"/>
      <c r="E237" s="218"/>
      <c r="F237" s="218"/>
      <c r="G237" s="218"/>
      <c r="H237" s="222"/>
    </row>
    <row r="238" spans="1:8" x14ac:dyDescent="0.2">
      <c r="A238" s="218"/>
      <c r="B238" s="218"/>
      <c r="C238" s="218"/>
      <c r="D238" s="218"/>
      <c r="E238" s="218"/>
      <c r="F238" s="218"/>
      <c r="G238" s="218"/>
      <c r="H238" s="222"/>
    </row>
    <row r="239" spans="1:8" x14ac:dyDescent="0.2">
      <c r="A239" s="218"/>
      <c r="B239" s="218"/>
      <c r="C239" s="218"/>
      <c r="D239" s="218"/>
      <c r="E239" s="218"/>
      <c r="F239" s="218"/>
      <c r="G239" s="218"/>
      <c r="H239" s="222"/>
    </row>
    <row r="240" spans="1:8" x14ac:dyDescent="0.2">
      <c r="A240" s="218"/>
      <c r="B240" s="218"/>
      <c r="C240" s="218"/>
      <c r="D240" s="218"/>
      <c r="E240" s="218"/>
      <c r="F240" s="218"/>
      <c r="G240" s="218"/>
      <c r="H240" s="222"/>
    </row>
    <row r="241" spans="1:8" x14ac:dyDescent="0.2">
      <c r="A241" s="218"/>
      <c r="B241" s="218"/>
      <c r="C241" s="218"/>
      <c r="D241" s="218"/>
      <c r="E241" s="218"/>
      <c r="F241" s="218"/>
      <c r="G241" s="218"/>
      <c r="H241" s="222"/>
    </row>
    <row r="242" spans="1:8" x14ac:dyDescent="0.2">
      <c r="A242" s="218"/>
      <c r="B242" s="218"/>
      <c r="C242" s="218"/>
      <c r="D242" s="218"/>
      <c r="E242" s="218"/>
      <c r="F242" s="218"/>
      <c r="G242" s="218"/>
      <c r="H242" s="222"/>
    </row>
    <row r="243" spans="1:8" x14ac:dyDescent="0.2">
      <c r="A243" s="218"/>
      <c r="B243" s="218"/>
      <c r="C243" s="218"/>
      <c r="D243" s="218"/>
      <c r="E243" s="218"/>
      <c r="F243" s="218"/>
      <c r="G243" s="218"/>
      <c r="H243" s="222"/>
    </row>
    <row r="244" spans="1:8" x14ac:dyDescent="0.2">
      <c r="A244" s="218"/>
      <c r="B244" s="218"/>
      <c r="C244" s="218"/>
      <c r="D244" s="218"/>
      <c r="E244" s="218"/>
      <c r="F244" s="218"/>
      <c r="G244" s="218"/>
      <c r="H244" s="222"/>
    </row>
    <row r="245" spans="1:8" x14ac:dyDescent="0.2">
      <c r="A245" s="218"/>
      <c r="B245" s="218"/>
      <c r="C245" s="218"/>
      <c r="D245" s="218"/>
      <c r="E245" s="218"/>
      <c r="F245" s="218"/>
      <c r="G245" s="218"/>
      <c r="H245" s="222"/>
    </row>
    <row r="246" spans="1:8" x14ac:dyDescent="0.2">
      <c r="A246" s="218"/>
      <c r="B246" s="218"/>
      <c r="C246" s="218"/>
      <c r="D246" s="218"/>
      <c r="E246" s="218"/>
      <c r="F246" s="218"/>
      <c r="G246" s="218"/>
      <c r="H246" s="222"/>
    </row>
    <row r="247" spans="1:8" x14ac:dyDescent="0.2">
      <c r="A247" s="218"/>
      <c r="B247" s="218"/>
      <c r="C247" s="218"/>
      <c r="D247" s="218"/>
      <c r="E247" s="218"/>
      <c r="F247" s="218"/>
      <c r="G247" s="218"/>
      <c r="H247" s="222"/>
    </row>
    <row r="248" spans="1:8" x14ac:dyDescent="0.2">
      <c r="A248" s="218"/>
      <c r="B248" s="218"/>
      <c r="C248" s="218"/>
      <c r="D248" s="218"/>
      <c r="E248" s="218"/>
      <c r="F248" s="218"/>
      <c r="G248" s="218"/>
      <c r="H248" s="222"/>
    </row>
    <row r="249" spans="1:8" x14ac:dyDescent="0.2">
      <c r="A249" s="218"/>
      <c r="B249" s="218"/>
      <c r="C249" s="218"/>
      <c r="D249" s="218"/>
      <c r="E249" s="218"/>
      <c r="F249" s="218"/>
      <c r="G249" s="218"/>
      <c r="H249" s="222"/>
    </row>
    <row r="250" spans="1:8" x14ac:dyDescent="0.2">
      <c r="A250" s="218"/>
      <c r="B250" s="218"/>
      <c r="C250" s="218"/>
      <c r="D250" s="218"/>
      <c r="E250" s="218"/>
      <c r="F250" s="218"/>
      <c r="G250" s="218"/>
      <c r="H250" s="222"/>
    </row>
    <row r="251" spans="1:8" x14ac:dyDescent="0.2">
      <c r="A251" s="218"/>
      <c r="B251" s="218"/>
      <c r="C251" s="218"/>
      <c r="D251" s="218"/>
      <c r="E251" s="218"/>
      <c r="F251" s="218"/>
      <c r="G251" s="218"/>
      <c r="H251" s="222"/>
    </row>
    <row r="252" spans="1:8" x14ac:dyDescent="0.2">
      <c r="A252" s="218"/>
      <c r="B252" s="218"/>
      <c r="C252" s="218"/>
      <c r="D252" s="218"/>
      <c r="E252" s="218"/>
      <c r="F252" s="218"/>
      <c r="G252" s="218"/>
      <c r="H252" s="222"/>
    </row>
    <row r="253" spans="1:8" x14ac:dyDescent="0.2">
      <c r="A253" s="218"/>
      <c r="B253" s="218"/>
      <c r="C253" s="218"/>
      <c r="D253" s="218"/>
      <c r="E253" s="218"/>
      <c r="F253" s="218"/>
      <c r="G253" s="218"/>
      <c r="H253" s="222"/>
    </row>
    <row r="254" spans="1:8" x14ac:dyDescent="0.2">
      <c r="A254" s="218"/>
      <c r="B254" s="218"/>
      <c r="C254" s="218"/>
      <c r="D254" s="218"/>
      <c r="E254" s="218"/>
      <c r="F254" s="218"/>
      <c r="G254" s="218"/>
      <c r="H254" s="222"/>
    </row>
    <row r="255" spans="1:8" x14ac:dyDescent="0.2">
      <c r="A255" s="218"/>
      <c r="B255" s="218"/>
      <c r="C255" s="218"/>
      <c r="D255" s="218"/>
      <c r="E255" s="218"/>
      <c r="F255" s="218"/>
      <c r="G255" s="218"/>
      <c r="H255" s="222"/>
    </row>
    <row r="256" spans="1:8" x14ac:dyDescent="0.2">
      <c r="A256" s="218"/>
      <c r="B256" s="218"/>
      <c r="C256" s="218"/>
      <c r="D256" s="218"/>
      <c r="E256" s="218"/>
      <c r="F256" s="218"/>
      <c r="G256" s="218"/>
      <c r="H256" s="222"/>
    </row>
    <row r="257" spans="1:8" x14ac:dyDescent="0.2">
      <c r="A257" s="218"/>
      <c r="B257" s="218"/>
      <c r="C257" s="218"/>
      <c r="D257" s="218"/>
      <c r="E257" s="218"/>
      <c r="F257" s="218"/>
      <c r="G257" s="218"/>
      <c r="H257" s="222"/>
    </row>
    <row r="258" spans="1:8" x14ac:dyDescent="0.2">
      <c r="A258" s="218"/>
      <c r="B258" s="218"/>
      <c r="C258" s="218"/>
      <c r="D258" s="218"/>
      <c r="E258" s="218"/>
      <c r="F258" s="218"/>
      <c r="G258" s="218"/>
      <c r="H258" s="222"/>
    </row>
    <row r="259" spans="1:8" x14ac:dyDescent="0.2">
      <c r="A259" s="218"/>
      <c r="B259" s="218"/>
      <c r="C259" s="218"/>
      <c r="D259" s="218"/>
      <c r="E259" s="218"/>
      <c r="F259" s="218"/>
      <c r="G259" s="218"/>
      <c r="H259" s="222"/>
    </row>
    <row r="260" spans="1:8" x14ac:dyDescent="0.2">
      <c r="A260" s="218"/>
      <c r="B260" s="218"/>
      <c r="C260" s="218"/>
      <c r="D260" s="218"/>
      <c r="E260" s="218"/>
      <c r="F260" s="218"/>
      <c r="G260" s="218"/>
      <c r="H260" s="222"/>
    </row>
  </sheetData>
  <mergeCells count="1">
    <mergeCell ref="B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9"/>
  <sheetViews>
    <sheetView workbookViewId="0">
      <selection activeCell="C25" sqref="C25"/>
    </sheetView>
  </sheetViews>
  <sheetFormatPr baseColWidth="10" defaultColWidth="9" defaultRowHeight="14" x14ac:dyDescent="0.2"/>
  <cols>
    <col min="1" max="1" width="2.59765625" customWidth="1"/>
    <col min="2" max="2" width="22" customWidth="1"/>
    <col min="3" max="3" width="17" customWidth="1"/>
    <col min="4" max="5" width="16.19921875" customWidth="1"/>
    <col min="6" max="6" width="14.19921875" customWidth="1"/>
    <col min="7" max="7" width="17.59765625" customWidth="1"/>
    <col min="8" max="8" width="18.796875" customWidth="1"/>
  </cols>
  <sheetData>
    <row r="1" spans="1:7" ht="41.25" customHeight="1" x14ac:dyDescent="0.2">
      <c r="A1" s="8" t="s">
        <v>129</v>
      </c>
      <c r="E1" s="3"/>
    </row>
    <row r="2" spans="1:7" ht="21" customHeight="1" x14ac:dyDescent="0.2">
      <c r="A2" s="212" t="s">
        <v>52</v>
      </c>
      <c r="B2" s="212"/>
      <c r="C2" s="212"/>
      <c r="D2" s="212"/>
      <c r="E2" s="212"/>
      <c r="F2" s="212"/>
    </row>
    <row r="3" spans="1:7" ht="36.75" customHeight="1" x14ac:dyDescent="0.2">
      <c r="B3" s="9" t="s">
        <v>131</v>
      </c>
      <c r="C3" s="9" t="s">
        <v>134</v>
      </c>
      <c r="D3" s="81" t="s">
        <v>241</v>
      </c>
      <c r="E3" s="81" t="s">
        <v>136</v>
      </c>
      <c r="F3" s="80" t="s">
        <v>135</v>
      </c>
      <c r="G3" s="80" t="s">
        <v>242</v>
      </c>
    </row>
    <row r="4" spans="1:7" ht="21" customHeight="1" x14ac:dyDescent="0.2">
      <c r="B4" s="2" t="s">
        <v>130</v>
      </c>
      <c r="C4" s="79">
        <f>SUM(C5:C9)</f>
        <v>0</v>
      </c>
      <c r="D4" s="4"/>
      <c r="E4" s="79"/>
      <c r="F4" s="4"/>
    </row>
    <row r="5" spans="1:7" ht="21" customHeight="1" x14ac:dyDescent="0.2">
      <c r="B5" s="87" t="s">
        <v>239</v>
      </c>
      <c r="C5" s="79">
        <v>0</v>
      </c>
      <c r="D5" s="4">
        <v>0</v>
      </c>
      <c r="E5" s="79">
        <v>0</v>
      </c>
      <c r="F5" s="4">
        <v>0</v>
      </c>
      <c r="G5">
        <f>SUM(G6:G10)</f>
        <v>0</v>
      </c>
    </row>
    <row r="6" spans="1:7" ht="21" customHeight="1" x14ac:dyDescent="0.2">
      <c r="B6" s="91" t="s">
        <v>240</v>
      </c>
      <c r="C6" s="79">
        <v>0</v>
      </c>
      <c r="D6" s="4">
        <v>0</v>
      </c>
      <c r="E6" s="79">
        <v>0</v>
      </c>
      <c r="F6" s="4">
        <v>0</v>
      </c>
      <c r="G6">
        <f>SUM(G7:G11)</f>
        <v>0</v>
      </c>
    </row>
    <row r="7" spans="1:7" ht="21" customHeight="1" x14ac:dyDescent="0.2">
      <c r="B7" s="87" t="s">
        <v>240</v>
      </c>
      <c r="C7" s="79">
        <v>0</v>
      </c>
      <c r="D7" s="4">
        <v>0</v>
      </c>
      <c r="E7" s="79">
        <v>0</v>
      </c>
      <c r="F7" s="4">
        <v>0</v>
      </c>
      <c r="G7">
        <f>SUM(G8:G12)</f>
        <v>0</v>
      </c>
    </row>
    <row r="8" spans="1:7" ht="21" customHeight="1" x14ac:dyDescent="0.2">
      <c r="B8" s="91" t="s">
        <v>240</v>
      </c>
      <c r="C8" s="79">
        <v>0</v>
      </c>
      <c r="D8" s="4">
        <v>0</v>
      </c>
      <c r="E8" s="79">
        <v>0</v>
      </c>
      <c r="F8" s="4">
        <v>0</v>
      </c>
      <c r="G8">
        <f>SUM(G9:G13)</f>
        <v>0</v>
      </c>
    </row>
    <row r="9" spans="1:7" ht="21" customHeight="1" x14ac:dyDescent="0.2">
      <c r="B9" s="92" t="s">
        <v>240</v>
      </c>
      <c r="C9" s="97">
        <v>0</v>
      </c>
      <c r="D9" s="106">
        <v>0</v>
      </c>
      <c r="E9" s="97">
        <v>0</v>
      </c>
      <c r="F9" s="106">
        <v>0</v>
      </c>
      <c r="G9" s="107">
        <f>SUM(G10:G14)</f>
        <v>0</v>
      </c>
    </row>
    <row r="10" spans="1:7" ht="21" customHeight="1" x14ac:dyDescent="0.2">
      <c r="B10" s="2" t="s">
        <v>132</v>
      </c>
      <c r="C10" s="79">
        <v>0</v>
      </c>
      <c r="D10" s="4">
        <v>0</v>
      </c>
      <c r="E10" s="79">
        <v>0</v>
      </c>
      <c r="F10" s="4">
        <v>0</v>
      </c>
      <c r="G10">
        <v>0</v>
      </c>
    </row>
    <row r="11" spans="1:7" ht="21" customHeight="1" x14ac:dyDescent="0.2">
      <c r="B11" s="111" t="s">
        <v>133</v>
      </c>
      <c r="C11" s="112">
        <v>0</v>
      </c>
      <c r="D11" s="113">
        <v>0</v>
      </c>
      <c r="E11" s="112">
        <v>0</v>
      </c>
      <c r="F11" s="113">
        <v>0</v>
      </c>
      <c r="G11" s="104">
        <v>0</v>
      </c>
    </row>
    <row r="12" spans="1:7" ht="21" customHeight="1" x14ac:dyDescent="0.2">
      <c r="B12" s="2" t="s">
        <v>36</v>
      </c>
      <c r="C12" s="79">
        <f>C11+C10+C4</f>
        <v>0</v>
      </c>
      <c r="D12" s="4">
        <f>SUBTOTAL(109,tblRealEstate54[[ HOURLY WAGE RANGE]])</f>
        <v>0</v>
      </c>
      <c r="E12" s="79">
        <f>SUBTOTAL(109,tblRealEstate54[AVERAGE '# HOURS WORKED PER WEEK?])</f>
        <v>0</v>
      </c>
      <c r="F12" s="4">
        <f>SUBTOTAL(109,tblRealEstate54[ANNUAL SALARY])</f>
        <v>0</v>
      </c>
      <c r="G12" s="79">
        <f>G11+G10+G4</f>
        <v>0</v>
      </c>
    </row>
    <row r="13" spans="1:7" ht="21" customHeight="1" x14ac:dyDescent="0.2">
      <c r="B13" s="213"/>
      <c r="C13" s="213"/>
      <c r="D13" s="213"/>
      <c r="E13" s="82"/>
    </row>
    <row r="14" spans="1:7" s="108" customFormat="1" ht="43.5" customHeight="1" x14ac:dyDescent="0.2">
      <c r="B14" s="81" t="s">
        <v>244</v>
      </c>
      <c r="C14" s="81" t="s">
        <v>134</v>
      </c>
      <c r="D14" s="81" t="s">
        <v>243</v>
      </c>
      <c r="E14" s="81" t="s">
        <v>136</v>
      </c>
      <c r="F14" s="81" t="s">
        <v>135</v>
      </c>
      <c r="G14" s="81" t="s">
        <v>242</v>
      </c>
    </row>
    <row r="15" spans="1:7" ht="21" customHeight="1" x14ac:dyDescent="0.2">
      <c r="B15" s="84" t="s">
        <v>130</v>
      </c>
      <c r="C15" s="109">
        <v>0</v>
      </c>
      <c r="D15" s="110">
        <v>0</v>
      </c>
      <c r="E15" s="109">
        <v>0</v>
      </c>
      <c r="F15" s="110">
        <v>0</v>
      </c>
      <c r="G15" s="85">
        <f>tblImprovements55[[#This Row],[ANNUAL SALARY]]*tblImprovements55[[#This Row],[NUMBER OF JOBS]]</f>
        <v>0</v>
      </c>
    </row>
    <row r="16" spans="1:7" ht="21" customHeight="1" x14ac:dyDescent="0.2">
      <c r="B16" s="87" t="s">
        <v>239</v>
      </c>
      <c r="C16" s="79">
        <v>0</v>
      </c>
      <c r="D16" s="4">
        <v>0</v>
      </c>
      <c r="E16" s="79">
        <v>0</v>
      </c>
      <c r="F16" s="4">
        <v>0</v>
      </c>
      <c r="G16">
        <f>tblImprovements55[[#This Row],[ANNUAL SALARY]]*tblImprovements55[[#This Row],[NUMBER OF JOBS]]</f>
        <v>0</v>
      </c>
    </row>
    <row r="17" spans="1:8" ht="21" customHeight="1" x14ac:dyDescent="0.2">
      <c r="B17" s="91" t="s">
        <v>240</v>
      </c>
      <c r="C17" s="79">
        <v>0</v>
      </c>
      <c r="D17" s="4">
        <v>0</v>
      </c>
      <c r="E17" s="79">
        <v>0</v>
      </c>
      <c r="F17" s="4">
        <v>0</v>
      </c>
      <c r="G17">
        <f>tblImprovements55[[#This Row],[ANNUAL SALARY]]*tblImprovements55[[#This Row],[NUMBER OF JOBS]]</f>
        <v>0</v>
      </c>
    </row>
    <row r="18" spans="1:8" ht="21" customHeight="1" x14ac:dyDescent="0.2">
      <c r="B18" s="87" t="s">
        <v>240</v>
      </c>
      <c r="C18" s="79">
        <v>0</v>
      </c>
      <c r="D18" s="4">
        <v>0</v>
      </c>
      <c r="E18" s="79">
        <v>0</v>
      </c>
      <c r="F18" s="4">
        <v>0</v>
      </c>
      <c r="G18">
        <f>tblImprovements55[[#This Row],[ANNUAL SALARY]]*tblImprovements55[[#This Row],[NUMBER OF JOBS]]</f>
        <v>0</v>
      </c>
    </row>
    <row r="19" spans="1:8" ht="21" customHeight="1" x14ac:dyDescent="0.2">
      <c r="B19" s="91" t="s">
        <v>240</v>
      </c>
      <c r="C19" s="79">
        <v>0</v>
      </c>
      <c r="D19" s="4">
        <v>0</v>
      </c>
      <c r="E19" s="79">
        <v>0</v>
      </c>
      <c r="F19" s="4">
        <v>0</v>
      </c>
      <c r="G19">
        <f>tblImprovements55[[#This Row],[ANNUAL SALARY]]*tblImprovements55[[#This Row],[NUMBER OF JOBS]]</f>
        <v>0</v>
      </c>
    </row>
    <row r="20" spans="1:8" ht="21" customHeight="1" x14ac:dyDescent="0.2">
      <c r="B20" s="87" t="s">
        <v>240</v>
      </c>
      <c r="C20" s="114">
        <v>0</v>
      </c>
      <c r="D20" s="115">
        <v>0</v>
      </c>
      <c r="E20" s="114">
        <v>0</v>
      </c>
      <c r="F20" s="115">
        <v>0</v>
      </c>
      <c r="G20">
        <f>tblImprovements55[[#This Row],[ANNUAL SALARY]]*tblImprovements55[[#This Row],[NUMBER OF JOBS]]</f>
        <v>0</v>
      </c>
    </row>
    <row r="21" spans="1:8" ht="21" customHeight="1" x14ac:dyDescent="0.2">
      <c r="B21" s="111" t="s">
        <v>132</v>
      </c>
      <c r="C21" s="112">
        <v>0</v>
      </c>
      <c r="D21" s="113">
        <v>0</v>
      </c>
      <c r="E21" s="112">
        <v>0</v>
      </c>
      <c r="F21" s="113">
        <v>0</v>
      </c>
      <c r="G21" s="104">
        <f>tblImprovements55[[#This Row],[ANNUAL SALARY]]*tblImprovements55[[#This Row],[NUMBER OF JOBS]]</f>
        <v>0</v>
      </c>
    </row>
    <row r="22" spans="1:8" ht="21" customHeight="1" x14ac:dyDescent="0.2">
      <c r="B22" s="111" t="s">
        <v>133</v>
      </c>
      <c r="C22" s="112">
        <v>0</v>
      </c>
      <c r="D22" s="113">
        <v>0</v>
      </c>
      <c r="E22" s="112">
        <v>0</v>
      </c>
      <c r="F22" s="113">
        <v>0</v>
      </c>
      <c r="G22" s="104">
        <f>tblImprovements55[[#This Row],[ANNUAL SALARY]]*tblImprovements55[[#This Row],[NUMBER OF JOBS]]</f>
        <v>0</v>
      </c>
    </row>
    <row r="23" spans="1:8" ht="21" customHeight="1" x14ac:dyDescent="0.2">
      <c r="B23" s="2" t="s">
        <v>36</v>
      </c>
      <c r="C23" s="79">
        <f>SUBTOTAL(109,tblImprovements55[NUMBER OF JOBS])</f>
        <v>0</v>
      </c>
      <c r="D23" s="4">
        <f>SUBTOTAL(109,tblImprovements55[HOURLY WAGE RANGE])</f>
        <v>0</v>
      </c>
      <c r="E23" s="79">
        <f>SUBTOTAL(109,tblImprovements55[HOURLY WAGE RANGE])</f>
        <v>0</v>
      </c>
      <c r="F23" s="4">
        <f>SUBTOTAL(109,tblImprovements55[AVERAGE '# HOURS WORKED PER WEEK?])</f>
        <v>0</v>
      </c>
    </row>
    <row r="24" spans="1:8" ht="21" customHeight="1" x14ac:dyDescent="0.2">
      <c r="B24" s="213"/>
      <c r="C24" s="213"/>
      <c r="D24" s="213"/>
      <c r="E24" s="82"/>
    </row>
    <row r="25" spans="1:8" ht="43.5" customHeight="1" x14ac:dyDescent="0.2">
      <c r="A25" s="8" t="s">
        <v>225</v>
      </c>
      <c r="B25" s="9"/>
      <c r="D25" s="10"/>
      <c r="E25" s="10"/>
    </row>
    <row r="26" spans="1:8" ht="21" customHeight="1" x14ac:dyDescent="0.2">
      <c r="B26" s="84" t="s">
        <v>245</v>
      </c>
      <c r="C26" s="82" t="s">
        <v>226</v>
      </c>
      <c r="D26" s="82" t="s">
        <v>227</v>
      </c>
      <c r="E26" s="83" t="s">
        <v>228</v>
      </c>
      <c r="F26" s="83" t="s">
        <v>229</v>
      </c>
      <c r="G26" s="82" t="s">
        <v>230</v>
      </c>
      <c r="H26" s="82" t="s">
        <v>247</v>
      </c>
    </row>
    <row r="27" spans="1:8" ht="21" customHeight="1" x14ac:dyDescent="0.2">
      <c r="B27" s="118" t="s">
        <v>60</v>
      </c>
      <c r="C27" s="103">
        <f t="shared" ref="C27:C33" si="0">SUM(C28:C32)</f>
        <v>0</v>
      </c>
      <c r="D27" s="103">
        <f>D28+D34+D35</f>
        <v>0</v>
      </c>
      <c r="E27" s="103">
        <f>E28+E34+E35</f>
        <v>0</v>
      </c>
      <c r="F27" s="103">
        <f>F28+F34+F35</f>
        <v>0</v>
      </c>
      <c r="G27" s="103">
        <f>G28+G34+G35</f>
        <v>0</v>
      </c>
    </row>
    <row r="28" spans="1:8" ht="21" customHeight="1" x14ac:dyDescent="0.2">
      <c r="B28" s="101" t="str">
        <f>B4</f>
        <v>Full Time</v>
      </c>
      <c r="C28" s="88">
        <f t="shared" si="0"/>
        <v>0</v>
      </c>
      <c r="D28" s="86"/>
      <c r="E28" s="86"/>
      <c r="F28" s="86"/>
      <c r="G28" s="86"/>
    </row>
    <row r="29" spans="1:8" ht="21" customHeight="1" x14ac:dyDescent="0.2">
      <c r="B29" s="87" t="str">
        <f>B16</f>
        <v>Job title</v>
      </c>
      <c r="C29" s="88">
        <f t="shared" si="0"/>
        <v>0</v>
      </c>
      <c r="D29" s="89"/>
      <c r="E29" s="89"/>
      <c r="F29" s="90"/>
      <c r="G29" s="90"/>
    </row>
    <row r="30" spans="1:8" ht="21" customHeight="1" x14ac:dyDescent="0.2">
      <c r="B30" s="87" t="str">
        <f>B17</f>
        <v>Job Title</v>
      </c>
      <c r="C30" s="88">
        <f t="shared" si="0"/>
        <v>0</v>
      </c>
      <c r="D30" s="89"/>
      <c r="E30" s="89"/>
      <c r="F30" s="90"/>
      <c r="G30" s="90"/>
    </row>
    <row r="31" spans="1:8" ht="21" customHeight="1" x14ac:dyDescent="0.2">
      <c r="B31" s="87" t="str">
        <f>B18</f>
        <v>Job Title</v>
      </c>
      <c r="C31" s="88">
        <f t="shared" si="0"/>
        <v>0</v>
      </c>
      <c r="D31" s="89"/>
      <c r="E31" s="89"/>
      <c r="F31" s="90"/>
      <c r="G31" s="90"/>
    </row>
    <row r="32" spans="1:8" ht="21" customHeight="1" x14ac:dyDescent="0.2">
      <c r="B32" s="87" t="str">
        <f>B19</f>
        <v>Job Title</v>
      </c>
      <c r="C32" s="88">
        <f t="shared" si="0"/>
        <v>0</v>
      </c>
      <c r="D32" s="89"/>
      <c r="E32" s="89"/>
      <c r="F32" s="90"/>
      <c r="G32" s="90"/>
    </row>
    <row r="33" spans="2:8" ht="21" customHeight="1" x14ac:dyDescent="0.2">
      <c r="B33" s="87" t="str">
        <f>B20</f>
        <v>Job Title</v>
      </c>
      <c r="C33" s="88">
        <f t="shared" si="0"/>
        <v>0</v>
      </c>
      <c r="D33" s="116"/>
      <c r="E33" s="94"/>
      <c r="F33" s="95"/>
      <c r="G33" s="95"/>
    </row>
    <row r="34" spans="2:8" ht="21" customHeight="1" x14ac:dyDescent="0.2">
      <c r="B34" s="103" t="str">
        <f>B10</f>
        <v>Part Time</v>
      </c>
      <c r="C34" s="103"/>
      <c r="D34" s="105"/>
      <c r="E34" s="89"/>
      <c r="F34" s="90"/>
      <c r="G34" s="90"/>
    </row>
    <row r="35" spans="2:8" ht="21" customHeight="1" x14ac:dyDescent="0.2">
      <c r="B35" s="102" t="str">
        <f>B11</f>
        <v>Temporary</v>
      </c>
      <c r="C35" s="102"/>
      <c r="D35" s="85"/>
      <c r="E35" s="117"/>
      <c r="F35" s="86"/>
      <c r="G35" s="86"/>
    </row>
    <row r="36" spans="2:8" ht="42.75" customHeight="1" x14ac:dyDescent="0.2">
      <c r="B36" s="119" t="s">
        <v>246</v>
      </c>
      <c r="C36" s="82" t="s">
        <v>226</v>
      </c>
      <c r="D36" s="82" t="s">
        <v>227</v>
      </c>
      <c r="E36" s="83" t="s">
        <v>228</v>
      </c>
      <c r="F36" s="83" t="s">
        <v>229</v>
      </c>
      <c r="G36" s="82" t="s">
        <v>230</v>
      </c>
      <c r="H36" s="120" t="s">
        <v>247</v>
      </c>
    </row>
    <row r="37" spans="2:8" ht="21" customHeight="1" x14ac:dyDescent="0.2">
      <c r="B37" s="118" t="s">
        <v>60</v>
      </c>
      <c r="C37" s="103"/>
      <c r="D37" s="103"/>
      <c r="E37" s="103"/>
      <c r="F37" s="103"/>
      <c r="G37" s="103"/>
    </row>
    <row r="38" spans="2:8" ht="21" customHeight="1" x14ac:dyDescent="0.2">
      <c r="B38" s="101" t="s">
        <v>130</v>
      </c>
      <c r="C38" s="88"/>
      <c r="D38" s="88"/>
      <c r="E38" s="88"/>
      <c r="F38" s="88"/>
      <c r="G38" s="88"/>
    </row>
    <row r="39" spans="2:8" ht="21" customHeight="1" x14ac:dyDescent="0.2">
      <c r="B39" s="87" t="s">
        <v>231</v>
      </c>
      <c r="D39" s="79"/>
      <c r="E39" s="79"/>
      <c r="F39" s="88"/>
      <c r="G39" s="88"/>
    </row>
    <row r="40" spans="2:8" ht="21" customHeight="1" x14ac:dyDescent="0.2">
      <c r="B40" s="91" t="s">
        <v>232</v>
      </c>
      <c r="C40" s="88"/>
      <c r="D40" s="79"/>
      <c r="E40" s="79"/>
      <c r="F40" s="88"/>
      <c r="G40" s="88"/>
    </row>
    <row r="41" spans="2:8" ht="21" customHeight="1" x14ac:dyDescent="0.2">
      <c r="B41" s="87" t="s">
        <v>233</v>
      </c>
      <c r="C41" s="88"/>
      <c r="D41" s="79"/>
      <c r="E41" s="79"/>
      <c r="F41" s="88"/>
      <c r="G41" s="88"/>
    </row>
    <row r="42" spans="2:8" ht="21" customHeight="1" x14ac:dyDescent="0.2">
      <c r="B42" s="91" t="s">
        <v>234</v>
      </c>
      <c r="C42" s="88"/>
      <c r="D42" s="79"/>
      <c r="E42" s="79"/>
      <c r="F42" s="88"/>
      <c r="G42" s="88"/>
    </row>
    <row r="43" spans="2:8" ht="21" customHeight="1" x14ac:dyDescent="0.2">
      <c r="B43" s="87" t="s">
        <v>235</v>
      </c>
      <c r="D43" s="79"/>
      <c r="E43" s="79"/>
      <c r="F43" s="88"/>
      <c r="G43" s="88"/>
    </row>
    <row r="44" spans="2:8" ht="21" customHeight="1" x14ac:dyDescent="0.2">
      <c r="B44" s="96" t="s">
        <v>236</v>
      </c>
      <c r="C44" s="93"/>
      <c r="D44" s="97"/>
      <c r="E44" s="97"/>
      <c r="F44" s="93"/>
      <c r="G44" s="93"/>
    </row>
    <row r="45" spans="2:8" ht="21" customHeight="1" x14ac:dyDescent="0.2">
      <c r="B45" s="2" t="s">
        <v>237</v>
      </c>
      <c r="C45" s="98">
        <f>MEDIAN(F4:F11)</f>
        <v>0</v>
      </c>
      <c r="D45" s="99">
        <f>(C45*0.02)+C45</f>
        <v>0</v>
      </c>
      <c r="E45" s="99">
        <f t="shared" ref="E45:G46" si="1">(D45*0.02)+D45</f>
        <v>0</v>
      </c>
      <c r="F45" s="99">
        <f t="shared" si="1"/>
        <v>0</v>
      </c>
      <c r="G45" s="100">
        <f>(F45*0.02)+F45</f>
        <v>0</v>
      </c>
    </row>
    <row r="46" spans="2:8" ht="21" customHeight="1" x14ac:dyDescent="0.2">
      <c r="B46" s="2" t="s">
        <v>238</v>
      </c>
      <c r="C46" s="98" t="e">
        <f>tblRealEstate54[[#Totals],[MEDIAN INCOME]]/tblRealEstate54[[#Totals],[NUMBER OF JOBS]]</f>
        <v>#DIV/0!</v>
      </c>
      <c r="D46" s="99" t="e">
        <f>(C46*0.02)+C46</f>
        <v>#DIV/0!</v>
      </c>
      <c r="E46" s="99" t="e">
        <f t="shared" si="1"/>
        <v>#DIV/0!</v>
      </c>
      <c r="F46" s="99" t="e">
        <f t="shared" si="1"/>
        <v>#DIV/0!</v>
      </c>
      <c r="G46" s="99" t="e">
        <f t="shared" si="1"/>
        <v>#DIV/0!</v>
      </c>
    </row>
    <row r="47" spans="2:8" ht="21" customHeight="1" x14ac:dyDescent="0.2">
      <c r="B47" s="2"/>
      <c r="D47" s="4"/>
      <c r="E47" s="4"/>
    </row>
    <row r="48" spans="2:8" ht="21" customHeight="1" x14ac:dyDescent="0.2">
      <c r="B48" s="2"/>
      <c r="D48" s="4"/>
      <c r="E48" s="4"/>
    </row>
    <row r="49" spans="2:5" ht="21" customHeight="1" x14ac:dyDescent="0.2">
      <c r="B49" s="2"/>
      <c r="D49" s="4"/>
      <c r="E49" s="4"/>
    </row>
    <row r="50" spans="2:5" ht="21" customHeight="1" x14ac:dyDescent="0.2">
      <c r="B50" s="2"/>
      <c r="D50" s="4"/>
      <c r="E50" s="4"/>
    </row>
    <row r="51" spans="2:5" ht="21" customHeight="1" x14ac:dyDescent="0.2">
      <c r="B51" s="2"/>
      <c r="D51" s="4"/>
      <c r="E51" s="4"/>
    </row>
    <row r="52" spans="2:5" ht="21" customHeight="1" x14ac:dyDescent="0.2">
      <c r="B52" s="2"/>
      <c r="D52" s="4"/>
      <c r="E52" s="4"/>
    </row>
    <row r="53" spans="2:5" ht="21" customHeight="1" x14ac:dyDescent="0.2">
      <c r="B53" s="213"/>
      <c r="C53" s="213"/>
      <c r="D53" s="213"/>
      <c r="E53" s="13"/>
    </row>
    <row r="54" spans="2:5" ht="21" customHeight="1" x14ac:dyDescent="0.2">
      <c r="B54" s="9"/>
      <c r="D54" s="10"/>
      <c r="E54" s="10"/>
    </row>
    <row r="55" spans="2:5" ht="21" customHeight="1" x14ac:dyDescent="0.2">
      <c r="B55" s="2"/>
      <c r="D55" s="4"/>
      <c r="E55" s="4"/>
    </row>
    <row r="56" spans="2:5" ht="21" customHeight="1" x14ac:dyDescent="0.2">
      <c r="B56" s="2"/>
      <c r="D56" s="4"/>
      <c r="E56" s="4"/>
    </row>
    <row r="57" spans="2:5" ht="21" customHeight="1" x14ac:dyDescent="0.2">
      <c r="B57" s="2"/>
      <c r="D57" s="4"/>
      <c r="E57" s="4"/>
    </row>
    <row r="58" spans="2:5" ht="21" customHeight="1" x14ac:dyDescent="0.2">
      <c r="B58" s="2"/>
      <c r="D58" s="4"/>
      <c r="E58" s="4"/>
    </row>
    <row r="59" spans="2:5" ht="21" customHeight="1" x14ac:dyDescent="0.2">
      <c r="B59" s="2"/>
      <c r="D59" s="4"/>
      <c r="E59" s="4"/>
    </row>
    <row r="60" spans="2:5" ht="21" customHeight="1" x14ac:dyDescent="0.2">
      <c r="B60" s="213"/>
      <c r="C60" s="213"/>
      <c r="D60" s="213"/>
      <c r="E60" s="13"/>
    </row>
    <row r="61" spans="2:5" ht="21" customHeight="1" x14ac:dyDescent="0.2">
      <c r="B61" s="9"/>
      <c r="D61" s="10"/>
      <c r="E61" s="10"/>
    </row>
    <row r="62" spans="2:5" ht="21" customHeight="1" x14ac:dyDescent="0.2">
      <c r="B62" s="2"/>
      <c r="D62" s="4"/>
      <c r="E62" s="4"/>
    </row>
    <row r="63" spans="2:5" ht="21" customHeight="1" x14ac:dyDescent="0.2">
      <c r="B63" s="2"/>
      <c r="D63" s="4"/>
      <c r="E63" s="4"/>
    </row>
    <row r="64" spans="2:5" ht="21" customHeight="1" x14ac:dyDescent="0.2">
      <c r="B64" s="2"/>
      <c r="D64" s="4"/>
      <c r="E64" s="4"/>
    </row>
    <row r="65" spans="2:5" ht="21" customHeight="1" x14ac:dyDescent="0.2">
      <c r="B65" s="213"/>
      <c r="C65" s="213"/>
      <c r="D65" s="213"/>
      <c r="E65" s="13"/>
    </row>
    <row r="66" spans="2:5" ht="21" customHeight="1" x14ac:dyDescent="0.2">
      <c r="B66" s="5"/>
      <c r="C66" s="6"/>
      <c r="D66" s="7"/>
      <c r="E66" s="7"/>
    </row>
    <row r="67" spans="2:5" ht="21" customHeight="1" x14ac:dyDescent="0.2">
      <c r="B67" s="213"/>
      <c r="C67" s="213"/>
      <c r="D67" s="213"/>
      <c r="E67" s="13"/>
    </row>
    <row r="68" spans="2:5" ht="21" customHeight="1" x14ac:dyDescent="0.2">
      <c r="B68" s="5"/>
      <c r="C68" s="6"/>
      <c r="D68" s="7"/>
      <c r="E68" s="7"/>
    </row>
    <row r="69" spans="2:5" ht="21" customHeight="1" x14ac:dyDescent="0.2">
      <c r="B69" s="213"/>
      <c r="C69" s="213"/>
      <c r="D69" s="213"/>
      <c r="E69" s="13"/>
    </row>
    <row r="79" spans="2:5" ht="21" customHeight="1" x14ac:dyDescent="0.2">
      <c r="B79" s="1"/>
    </row>
    <row r="80" spans="2:5" ht="21" customHeight="1" x14ac:dyDescent="0.2">
      <c r="B80" s="9"/>
      <c r="D80" s="10"/>
      <c r="E80" s="10"/>
    </row>
    <row r="81" spans="2:5" ht="21" customHeight="1" x14ac:dyDescent="0.2">
      <c r="B81" s="2"/>
      <c r="D81" s="4"/>
      <c r="E81" s="4"/>
    </row>
    <row r="82" spans="2:5" ht="21" customHeight="1" x14ac:dyDescent="0.2">
      <c r="B82" s="2"/>
      <c r="D82" s="4"/>
      <c r="E82" s="4"/>
    </row>
    <row r="83" spans="2:5" ht="21" customHeight="1" x14ac:dyDescent="0.2">
      <c r="B83" s="2"/>
      <c r="D83" s="4"/>
      <c r="E83" s="4"/>
    </row>
    <row r="84" spans="2:5" ht="21" customHeight="1" x14ac:dyDescent="0.2">
      <c r="B84" s="2"/>
      <c r="D84" s="4"/>
      <c r="E84" s="4"/>
    </row>
    <row r="85" spans="2:5" ht="21" customHeight="1" x14ac:dyDescent="0.2">
      <c r="B85" s="2"/>
      <c r="D85" s="4"/>
      <c r="E85" s="4"/>
    </row>
    <row r="86" spans="2:5" ht="21" customHeight="1" x14ac:dyDescent="0.2">
      <c r="B86" s="213"/>
      <c r="C86" s="213"/>
      <c r="D86" s="213"/>
      <c r="E86" s="13"/>
    </row>
    <row r="87" spans="2:5" ht="21" customHeight="1" x14ac:dyDescent="0.2">
      <c r="B87" s="9"/>
      <c r="D87" s="10"/>
      <c r="E87" s="10"/>
    </row>
    <row r="88" spans="2:5" ht="21" customHeight="1" x14ac:dyDescent="0.2">
      <c r="B88" s="2"/>
      <c r="D88" s="4"/>
      <c r="E88" s="4"/>
    </row>
    <row r="89" spans="2:5" ht="21" customHeight="1" x14ac:dyDescent="0.2">
      <c r="B89" s="2"/>
      <c r="D89" s="4"/>
      <c r="E89" s="4"/>
    </row>
    <row r="90" spans="2:5" ht="21" customHeight="1" x14ac:dyDescent="0.2">
      <c r="B90" s="2"/>
      <c r="D90" s="4"/>
      <c r="E90" s="4"/>
    </row>
    <row r="91" spans="2:5" ht="21" customHeight="1" x14ac:dyDescent="0.2">
      <c r="B91" s="2"/>
      <c r="D91" s="4"/>
      <c r="E91" s="4"/>
    </row>
    <row r="92" spans="2:5" ht="21" customHeight="1" x14ac:dyDescent="0.2">
      <c r="B92" s="2"/>
      <c r="D92" s="4"/>
      <c r="E92" s="4"/>
    </row>
    <row r="93" spans="2:5" ht="21" customHeight="1" x14ac:dyDescent="0.2">
      <c r="B93" s="213"/>
      <c r="C93" s="213"/>
      <c r="D93" s="213"/>
      <c r="E93" s="13"/>
    </row>
    <row r="94" spans="2:5" ht="21" customHeight="1" x14ac:dyDescent="0.2">
      <c r="B94" s="9"/>
      <c r="D94" s="10"/>
      <c r="E94" s="10"/>
    </row>
    <row r="95" spans="2:5" ht="21" customHeight="1" x14ac:dyDescent="0.2">
      <c r="B95" s="2"/>
      <c r="D95" s="4"/>
      <c r="E95" s="4"/>
    </row>
    <row r="96" spans="2:5" ht="21" customHeight="1" x14ac:dyDescent="0.2">
      <c r="B96" s="2"/>
      <c r="D96" s="4"/>
      <c r="E96" s="4"/>
    </row>
    <row r="97" spans="2:5" ht="21" customHeight="1" x14ac:dyDescent="0.2">
      <c r="B97" s="2"/>
      <c r="D97" s="4"/>
      <c r="E97" s="4"/>
    </row>
    <row r="98" spans="2:5" ht="21" customHeight="1" x14ac:dyDescent="0.2">
      <c r="B98" s="2"/>
      <c r="D98" s="4"/>
      <c r="E98" s="4"/>
    </row>
    <row r="99" spans="2:5" ht="21" customHeight="1" x14ac:dyDescent="0.2">
      <c r="B99" s="213"/>
      <c r="C99" s="213"/>
      <c r="D99" s="213"/>
      <c r="E99" s="13"/>
    </row>
    <row r="100" spans="2:5" ht="21" customHeight="1" x14ac:dyDescent="0.2"/>
    <row r="103" spans="2:5" ht="21" customHeight="1" x14ac:dyDescent="0.2">
      <c r="B103" s="1"/>
    </row>
    <row r="104" spans="2:5" ht="21" customHeight="1" x14ac:dyDescent="0.2">
      <c r="B104" s="9"/>
      <c r="D104" s="10"/>
      <c r="E104" s="10"/>
    </row>
    <row r="105" spans="2:5" ht="21" customHeight="1" x14ac:dyDescent="0.2">
      <c r="B105" s="2"/>
      <c r="D105" s="4"/>
      <c r="E105" s="4"/>
    </row>
    <row r="106" spans="2:5" ht="21" customHeight="1" x14ac:dyDescent="0.2">
      <c r="B106" s="2"/>
      <c r="D106" s="4"/>
      <c r="E106" s="4"/>
    </row>
    <row r="107" spans="2:5" ht="21" customHeight="1" x14ac:dyDescent="0.2">
      <c r="B107" s="2"/>
      <c r="D107" s="4"/>
      <c r="E107" s="4"/>
    </row>
    <row r="108" spans="2:5" ht="21" customHeight="1" x14ac:dyDescent="0.2">
      <c r="B108" s="2"/>
      <c r="D108" s="4"/>
      <c r="E108" s="4"/>
    </row>
    <row r="109" spans="2:5" ht="21" customHeight="1" x14ac:dyDescent="0.2">
      <c r="B109" s="213"/>
      <c r="C109" s="213"/>
      <c r="D109" s="213"/>
      <c r="E109" s="13"/>
    </row>
    <row r="110" spans="2:5" ht="21" customHeight="1" x14ac:dyDescent="0.2">
      <c r="B110" s="9"/>
      <c r="D110" s="10"/>
      <c r="E110" s="10"/>
    </row>
    <row r="111" spans="2:5" ht="21" customHeight="1" x14ac:dyDescent="0.2">
      <c r="B111" s="2"/>
      <c r="D111" s="4"/>
      <c r="E111" s="4"/>
    </row>
    <row r="112" spans="2:5" ht="21" customHeight="1" x14ac:dyDescent="0.2">
      <c r="B112" s="2"/>
      <c r="D112" s="4"/>
      <c r="E112" s="4"/>
    </row>
    <row r="113" spans="2:5" ht="21" customHeight="1" x14ac:dyDescent="0.2">
      <c r="B113" s="2"/>
      <c r="D113" s="4"/>
      <c r="E113" s="4"/>
    </row>
    <row r="114" spans="2:5" ht="21" customHeight="1" x14ac:dyDescent="0.2">
      <c r="B114" s="2"/>
      <c r="D114" s="4"/>
      <c r="E114" s="4"/>
    </row>
    <row r="115" spans="2:5" ht="21" customHeight="1" x14ac:dyDescent="0.2">
      <c r="B115" s="2"/>
      <c r="D115" s="4"/>
      <c r="E115" s="4"/>
    </row>
    <row r="116" spans="2:5" ht="21" customHeight="1" x14ac:dyDescent="0.2">
      <c r="B116" s="2"/>
      <c r="D116" s="4"/>
      <c r="E116" s="4"/>
    </row>
    <row r="117" spans="2:5" ht="21" customHeight="1" x14ac:dyDescent="0.2">
      <c r="B117" s="2"/>
      <c r="D117" s="4"/>
      <c r="E117" s="4"/>
    </row>
    <row r="118" spans="2:5" ht="21" customHeight="1" x14ac:dyDescent="0.2">
      <c r="B118" s="2"/>
      <c r="D118" s="4"/>
      <c r="E118" s="4"/>
    </row>
    <row r="119" spans="2:5" ht="21" customHeight="1" x14ac:dyDescent="0.2">
      <c r="B119" s="2"/>
      <c r="D119" s="4"/>
      <c r="E119" s="4"/>
    </row>
    <row r="120" spans="2:5" ht="21" customHeight="1" x14ac:dyDescent="0.2">
      <c r="B120" s="2"/>
      <c r="D120" s="4"/>
      <c r="E120" s="4"/>
    </row>
    <row r="121" spans="2:5" ht="21" customHeight="1" x14ac:dyDescent="0.2">
      <c r="B121" s="213"/>
      <c r="C121" s="213"/>
      <c r="D121" s="213"/>
      <c r="E121" s="13"/>
    </row>
    <row r="122" spans="2:5" ht="21" customHeight="1" x14ac:dyDescent="0.2">
      <c r="B122" s="1"/>
    </row>
    <row r="123" spans="2:5" ht="21" customHeight="1" x14ac:dyDescent="0.2">
      <c r="B123" s="9"/>
      <c r="C123" s="12"/>
      <c r="D123" s="10"/>
      <c r="E123" s="10"/>
    </row>
    <row r="124" spans="2:5" ht="21" customHeight="1" x14ac:dyDescent="0.2">
      <c r="B124" s="2"/>
      <c r="D124" s="4"/>
      <c r="E124" s="4"/>
    </row>
    <row r="125" spans="2:5" ht="21" customHeight="1" x14ac:dyDescent="0.2">
      <c r="B125" s="2"/>
      <c r="D125" s="4"/>
      <c r="E125" s="4"/>
    </row>
    <row r="126" spans="2:5" ht="21" customHeight="1" x14ac:dyDescent="0.2">
      <c r="B126" s="2"/>
      <c r="D126" s="4"/>
      <c r="E126" s="4"/>
    </row>
    <row r="127" spans="2:5" ht="21" customHeight="1" x14ac:dyDescent="0.2">
      <c r="B127" s="2"/>
      <c r="D127" s="4"/>
      <c r="E127" s="4"/>
    </row>
    <row r="128" spans="2:5" ht="21" customHeight="1" x14ac:dyDescent="0.2">
      <c r="B128" s="2"/>
      <c r="D128" s="4"/>
      <c r="E128" s="4"/>
    </row>
    <row r="129" spans="2:5" ht="21" customHeight="1" x14ac:dyDescent="0.2">
      <c r="B129" s="213"/>
      <c r="C129" s="213"/>
      <c r="D129" s="213"/>
      <c r="E129" s="13"/>
    </row>
    <row r="130" spans="2:5" ht="21" customHeight="1" x14ac:dyDescent="0.2">
      <c r="B130" s="9"/>
      <c r="D130" s="11"/>
      <c r="E130" s="11"/>
    </row>
    <row r="131" spans="2:5" ht="21" customHeight="1" x14ac:dyDescent="0.2">
      <c r="B131" s="2"/>
    </row>
    <row r="132" spans="2:5" ht="21" customHeight="1" x14ac:dyDescent="0.2">
      <c r="B132" s="2"/>
    </row>
    <row r="133" spans="2:5" ht="21" customHeight="1" x14ac:dyDescent="0.2">
      <c r="B133" s="2"/>
    </row>
    <row r="134" spans="2:5" ht="21" customHeight="1" x14ac:dyDescent="0.2">
      <c r="B134" s="213"/>
      <c r="C134" s="213"/>
      <c r="D134" s="213"/>
      <c r="E134" s="13"/>
    </row>
    <row r="135" spans="2:5" ht="21" customHeight="1" x14ac:dyDescent="0.2">
      <c r="B135" s="9"/>
      <c r="D135" s="11"/>
      <c r="E135" s="11"/>
    </row>
    <row r="136" spans="2:5" ht="21" customHeight="1" x14ac:dyDescent="0.2">
      <c r="B136" s="2"/>
    </row>
    <row r="137" spans="2:5" ht="21" customHeight="1" x14ac:dyDescent="0.2">
      <c r="B137" s="2"/>
    </row>
    <row r="138" spans="2:5" ht="21" customHeight="1" x14ac:dyDescent="0.2">
      <c r="B138" s="2"/>
    </row>
    <row r="139" spans="2:5" ht="21" customHeight="1" x14ac:dyDescent="0.2"/>
  </sheetData>
  <mergeCells count="15">
    <mergeCell ref="B109:D109"/>
    <mergeCell ref="B121:D121"/>
    <mergeCell ref="B129:D129"/>
    <mergeCell ref="B134:D134"/>
    <mergeCell ref="B93:D93"/>
    <mergeCell ref="B99:D99"/>
    <mergeCell ref="A2:F2"/>
    <mergeCell ref="B65:D65"/>
    <mergeCell ref="B67:D67"/>
    <mergeCell ref="B69:D69"/>
    <mergeCell ref="B86:D86"/>
    <mergeCell ref="B13:D13"/>
    <mergeCell ref="B24:D24"/>
    <mergeCell ref="B53:D53"/>
    <mergeCell ref="B60:D60"/>
  </mergeCells>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5DF99A1-162F-448E-B333-4E258C0D86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Project Costs</vt:lpstr>
      <vt:lpstr>Existing Businesses Financials</vt:lpstr>
      <vt:lpstr>Monthly Cashflow Projection</vt:lpstr>
      <vt:lpstr>Previous Owner Financials</vt:lpstr>
      <vt:lpstr>Personal Financial Statement</vt:lpstr>
      <vt:lpstr>5 Year Projections</vt:lpstr>
      <vt:lpstr>Job and Wage Estimates</vt:lpstr>
      <vt:lpstr>'Personal Financial Statement'!Print_Area</vt:lpstr>
      <vt:lpstr>'Project Costs'!Print_Area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 up expenses</dc:title>
  <dc:creator>Trisha Purdon</dc:creator>
  <cp:keywords/>
  <cp:lastModifiedBy>Lisa Kuehn</cp:lastModifiedBy>
  <cp:lastPrinted>2019-02-19T17:26:13Z</cp:lastPrinted>
  <dcterms:created xsi:type="dcterms:W3CDTF">2016-06-27T17:28:30Z</dcterms:created>
  <dcterms:modified xsi:type="dcterms:W3CDTF">2019-11-15T14:34:34Z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TC028023669991</vt:lpwstr>
  </property>
</Properties>
</file>